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4 BALANDIS\Projektai\"/>
    </mc:Choice>
  </mc:AlternateContent>
  <xr:revisionPtr revIDLastSave="0" documentId="13_ncr:1_{FA6FB263-397E-46D1-8633-C4DCD521ED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lg 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4" i="3" l="1"/>
  <c r="F113" i="3"/>
  <c r="F100" i="3"/>
  <c r="F69" i="3"/>
  <c r="F66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15" i="3" l="1"/>
  <c r="E115" i="3"/>
</calcChain>
</file>

<file path=xl/sharedStrings.xml><?xml version="1.0" encoding="utf-8"?>
<sst xmlns="http://schemas.openxmlformats.org/spreadsheetml/2006/main" count="310" uniqueCount="175">
  <si>
    <t>Turto pavadinimas</t>
  </si>
  <si>
    <t>Kiekis</t>
  </si>
  <si>
    <t>Eil. Nr.</t>
  </si>
  <si>
    <t>Įsigijimo vertė, eurais</t>
  </si>
  <si>
    <t xml:space="preserve">Išilginio pjovimo staklės  </t>
  </si>
  <si>
    <t xml:space="preserve">Obliavimo staklės </t>
  </si>
  <si>
    <t>Drožlių siurbimo įrenginys</t>
  </si>
  <si>
    <t>Reismusinės staklės</t>
  </si>
  <si>
    <t>Frezavimo staklės AS 41</t>
  </si>
  <si>
    <t>Automobilių keltuvas 2.3 sle 3000kg.</t>
  </si>
  <si>
    <t> 2012-12-01</t>
  </si>
  <si>
    <t>Kaltavimo staklės</t>
  </si>
  <si>
    <t xml:space="preserve"> Stalinės gręžimo staklės </t>
  </si>
  <si>
    <t xml:space="preserve"> Galastuvas diskinis </t>
  </si>
  <si>
    <t xml:space="preserve"> Medienos tekinimo staklės </t>
  </si>
  <si>
    <t xml:space="preserve"> Obliavimo peilių galand.staklės</t>
  </si>
  <si>
    <t xml:space="preserve"> Drožlių nutraukėjas </t>
  </si>
  <si>
    <t xml:space="preserve"> Medienos skersinio pjovimo staklės </t>
  </si>
  <si>
    <t>Juostinis šlifuoklis</t>
  </si>
  <si>
    <t>Skydo klijavimo įrenginys</t>
  </si>
  <si>
    <t>Diskinis galastuvas</t>
  </si>
  <si>
    <t>Kantų frezeris su priedais</t>
  </si>
  <si>
    <t xml:space="preserve"> Darbastalis Arom </t>
  </si>
  <si>
    <t>Iš viso:</t>
  </si>
  <si>
    <t>Diskinės šlifavimo staklės Bernardo</t>
  </si>
  <si>
    <t>Juostinės pjovimo staklės Makita</t>
  </si>
  <si>
    <t>Siuvimo mašina Overlokas Janome</t>
  </si>
  <si>
    <t>Kavos aparatas JURA IPPRESSA</t>
  </si>
  <si>
    <t>Kampas KORFU</t>
  </si>
  <si>
    <t>Estakada</t>
  </si>
  <si>
    <t>Ąžuolinis lauko vėjo malūnas</t>
  </si>
  <si>
    <t>Serveris CPU</t>
  </si>
  <si>
    <t>IT virtuali darbo vieta</t>
  </si>
  <si>
    <t>Kompiuteris DELL Inspiront</t>
  </si>
  <si>
    <t>Kompiuteris DELL Opti Plex 3020</t>
  </si>
  <si>
    <t>Kopijuoklis daugiafunkcinis</t>
  </si>
  <si>
    <t>Spausdintuvas HP LaserJet 1200</t>
  </si>
  <si>
    <t>2004-07-21</t>
  </si>
  <si>
    <t xml:space="preserve">Projektorius 1200ANSI </t>
  </si>
  <si>
    <t>Programinė įranga Timetables</t>
  </si>
  <si>
    <t>Įsilaužimo ir garso signalizacija</t>
  </si>
  <si>
    <t>Skalbimo mašina Beko</t>
  </si>
  <si>
    <t>Kasos aparatas DATECS MP-500Ti</t>
  </si>
  <si>
    <t>Pianinas</t>
  </si>
  <si>
    <t>Traktorius MTZ-82.1</t>
  </si>
  <si>
    <t>Automobilis MB 313</t>
  </si>
  <si>
    <t>Automobilis RENAULT LAGUNA</t>
  </si>
  <si>
    <t>Automobilis OPEL ASTRA</t>
  </si>
  <si>
    <t>Sunkvežimis IVEKO</t>
  </si>
  <si>
    <t>Traktorius NEW HOLLAND TM 190</t>
  </si>
  <si>
    <t>Priekaba Tauras B701</t>
  </si>
  <si>
    <t>Serverio licencija AKADEMIK</t>
  </si>
  <si>
    <t>Katilinės katilas      PBK-150 Nr.1</t>
  </si>
  <si>
    <t>Katilinės katilas      PBK-150 Nr.2</t>
  </si>
  <si>
    <t>SAV</t>
  </si>
  <si>
    <t>ES</t>
  </si>
  <si>
    <t>Valst.</t>
  </si>
  <si>
    <t>KT.lėšos</t>
  </si>
  <si>
    <t>I007717M</t>
  </si>
  <si>
    <t>I007718M</t>
  </si>
  <si>
    <t>I007719M</t>
  </si>
  <si>
    <t>I007720M</t>
  </si>
  <si>
    <t>I007722M</t>
  </si>
  <si>
    <t>I007723M</t>
  </si>
  <si>
    <t>I007724M</t>
  </si>
  <si>
    <t>I007724M-1</t>
  </si>
  <si>
    <t>I007725M</t>
  </si>
  <si>
    <t>I007725M-1</t>
  </si>
  <si>
    <t>I007726M</t>
  </si>
  <si>
    <t>I007726M-1</t>
  </si>
  <si>
    <t>I007727M</t>
  </si>
  <si>
    <t>I007727M-1</t>
  </si>
  <si>
    <t>I007728M</t>
  </si>
  <si>
    <t>I007729M</t>
  </si>
  <si>
    <t>I007730M</t>
  </si>
  <si>
    <t>I007730M-1</t>
  </si>
  <si>
    <t>I007731M</t>
  </si>
  <si>
    <t>I007731M-1</t>
  </si>
  <si>
    <t>I007732M</t>
  </si>
  <si>
    <t>I007732M-1</t>
  </si>
  <si>
    <t>I007733M</t>
  </si>
  <si>
    <t>I007733M-1</t>
  </si>
  <si>
    <t>I007734M</t>
  </si>
  <si>
    <t>I007734M-1</t>
  </si>
  <si>
    <t>I007735M</t>
  </si>
  <si>
    <t>I007735M-1</t>
  </si>
  <si>
    <t>I007736M</t>
  </si>
  <si>
    <t>I007736M-1</t>
  </si>
  <si>
    <t>I007737M</t>
  </si>
  <si>
    <t>I007737M-1</t>
  </si>
  <si>
    <t>I007738M</t>
  </si>
  <si>
    <t>I007738M-1</t>
  </si>
  <si>
    <t>I007739M</t>
  </si>
  <si>
    <t>I007739M-1</t>
  </si>
  <si>
    <t>I007740M</t>
  </si>
  <si>
    <t>I007741M</t>
  </si>
  <si>
    <t>I007741M-1</t>
  </si>
  <si>
    <t>I007742M</t>
  </si>
  <si>
    <t>I007742M-1</t>
  </si>
  <si>
    <t>I007743M</t>
  </si>
  <si>
    <t>I007743M-1</t>
  </si>
  <si>
    <t>I007744M</t>
  </si>
  <si>
    <t>I007744M-1</t>
  </si>
  <si>
    <t>I007745M</t>
  </si>
  <si>
    <t>I007745M-1</t>
  </si>
  <si>
    <t>I007746M</t>
  </si>
  <si>
    <t>I007746M-1</t>
  </si>
  <si>
    <t>I007747M</t>
  </si>
  <si>
    <t>I007747M-1</t>
  </si>
  <si>
    <t>I007748M</t>
  </si>
  <si>
    <t>I007748M-1</t>
  </si>
  <si>
    <t>I007749M</t>
  </si>
  <si>
    <t>I007749M-1</t>
  </si>
  <si>
    <t>I007752M</t>
  </si>
  <si>
    <t>I007753M</t>
  </si>
  <si>
    <t>I007754M</t>
  </si>
  <si>
    <t>I007755M</t>
  </si>
  <si>
    <t>I007756M</t>
  </si>
  <si>
    <t>I007757M</t>
  </si>
  <si>
    <t>I007758M</t>
  </si>
  <si>
    <t>I007759M</t>
  </si>
  <si>
    <t>I007760M</t>
  </si>
  <si>
    <t>I007761M</t>
  </si>
  <si>
    <t>I007762M</t>
  </si>
  <si>
    <t>I007763M</t>
  </si>
  <si>
    <t>I007764M</t>
  </si>
  <si>
    <t>I007765M</t>
  </si>
  <si>
    <t>I007766M</t>
  </si>
  <si>
    <t>I007767M</t>
  </si>
  <si>
    <t>I007768M</t>
  </si>
  <si>
    <t>I007768M-1</t>
  </si>
  <si>
    <t>I007769M</t>
  </si>
  <si>
    <t>I007769M-1</t>
  </si>
  <si>
    <t>I007770M</t>
  </si>
  <si>
    <t>I007771M</t>
  </si>
  <si>
    <t>I007774M</t>
  </si>
  <si>
    <t>I007775M</t>
  </si>
  <si>
    <t>I007778M</t>
  </si>
  <si>
    <t>I007780M</t>
  </si>
  <si>
    <t>I007781M</t>
  </si>
  <si>
    <t>I007782M</t>
  </si>
  <si>
    <t>I007783M</t>
  </si>
  <si>
    <t>I007784M</t>
  </si>
  <si>
    <t>I007785M</t>
  </si>
  <si>
    <t>I007786M</t>
  </si>
  <si>
    <t>I007787M</t>
  </si>
  <si>
    <t>I007788M</t>
  </si>
  <si>
    <t>I007789M</t>
  </si>
  <si>
    <t>I007790M</t>
  </si>
  <si>
    <t>I007802M</t>
  </si>
  <si>
    <t>I007803M</t>
  </si>
  <si>
    <t>I007801N</t>
  </si>
  <si>
    <t>I007791N</t>
  </si>
  <si>
    <t>I007792N</t>
  </si>
  <si>
    <t>I007793N</t>
  </si>
  <si>
    <t>I007794N</t>
  </si>
  <si>
    <t>I007795N</t>
  </si>
  <si>
    <t>I007796N</t>
  </si>
  <si>
    <t>I007797N</t>
  </si>
  <si>
    <t>I007798N</t>
  </si>
  <si>
    <t>I007799N</t>
  </si>
  <si>
    <t>Inventorinis
numeris</t>
  </si>
  <si>
    <t>Buhalterinė
sąskaita</t>
  </si>
  <si>
    <t>Finansavimo
šaltinis</t>
  </si>
  <si>
    <t>Įsigijimo
data</t>
  </si>
  <si>
    <t>I007729M-1</t>
  </si>
  <si>
    <t>I007777N</t>
  </si>
  <si>
    <t>I007800N</t>
  </si>
  <si>
    <t>I007728M-1</t>
  </si>
  <si>
    <t>I007740M-1</t>
  </si>
  <si>
    <r>
      <t xml:space="preserve">Likutinė vertė </t>
    </r>
    <r>
      <rPr>
        <sz val="10"/>
        <color theme="1"/>
        <rFont val="Times New Roman"/>
        <family val="1"/>
      </rPr>
      <t>2024-04-30</t>
    </r>
    <r>
      <rPr>
        <sz val="12"/>
        <color theme="1"/>
        <rFont val="Times New Roman"/>
        <family val="1"/>
      </rPr>
      <t xml:space="preserve">, eurais </t>
    </r>
  </si>
  <si>
    <t>ILGALAIKIO MATERIALIOJO IR NEMATERIALIOJO TURTO, PERDUODAMO VŠĮ SKUODO AMATŲ IR PASLAUGŲ MOKYKLAI, SĄRAŠAS</t>
  </si>
  <si>
    <t>Rankinės briaunų laminavimo staklės</t>
  </si>
  <si>
    <t>Šaldytuvas BEKO CCR 4860</t>
  </si>
  <si>
    <t xml:space="preserve">Skuodo rajono savivaldybės tarybos                                        2024 m. balandžio 15 d. sprendimo Nr. T10-84                   2 priedas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</si>
</sst>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sz val="12"/>
      <color rgb="FFC00000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14" fontId="2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65" fontId="4" fillId="0" borderId="3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/>
    </xf>
    <xf numFmtId="166" fontId="2" fillId="0" borderId="3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6" fontId="2" fillId="0" borderId="0" xfId="1" applyNumberFormat="1" applyFont="1" applyFill="1" applyBorder="1" applyAlignment="1">
      <alignment horizontal="left" vertical="center" wrapText="1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14" fontId="4" fillId="0" borderId="3" xfId="0" applyNumberFormat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wrapText="1"/>
    </xf>
    <xf numFmtId="14" fontId="5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164" fontId="4" fillId="0" borderId="3" xfId="1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4" fillId="0" borderId="9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4" fillId="0" borderId="9" xfId="1" applyFont="1" applyBorder="1" applyAlignment="1">
      <alignment horizontal="center" wrapText="1"/>
    </xf>
    <xf numFmtId="164" fontId="4" fillId="0" borderId="6" xfId="1" applyFont="1" applyBorder="1" applyAlignment="1">
      <alignment horizontal="center" wrapText="1"/>
    </xf>
  </cellXfs>
  <cellStyles count="2">
    <cellStyle name="Įprastas" xfId="0" builtinId="0"/>
    <cellStyle name="Kablelis" xfId="1" builtinId="3"/>
  </cellStyles>
  <dxfs count="10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3"/>
  <sheetViews>
    <sheetView tabSelected="1" zoomScaleNormal="100" workbookViewId="0">
      <selection activeCell="F1" sqref="F1:I1"/>
    </sheetView>
  </sheetViews>
  <sheetFormatPr defaultColWidth="9.109375" defaultRowHeight="15.6" x14ac:dyDescent="0.3"/>
  <cols>
    <col min="1" max="1" width="4.109375" style="4" customWidth="1"/>
    <col min="2" max="2" width="12.5546875" style="4" customWidth="1"/>
    <col min="3" max="3" width="25" style="38" customWidth="1"/>
    <col min="4" max="4" width="7.6640625" style="4" customWidth="1"/>
    <col min="5" max="5" width="11.33203125" style="4" customWidth="1"/>
    <col min="6" max="6" width="13.6640625" style="4" customWidth="1"/>
    <col min="7" max="7" width="11" style="4" customWidth="1"/>
    <col min="8" max="8" width="12" style="4" customWidth="1"/>
    <col min="9" max="9" width="13.88671875" style="4" customWidth="1"/>
    <col min="10" max="16384" width="9.109375" style="4"/>
  </cols>
  <sheetData>
    <row r="1" spans="1:13" ht="60.6" customHeight="1" x14ac:dyDescent="0.3">
      <c r="A1" s="41"/>
      <c r="B1" s="41"/>
      <c r="C1" s="41"/>
      <c r="D1" s="41"/>
      <c r="E1" s="41"/>
      <c r="F1" s="47" t="s">
        <v>174</v>
      </c>
      <c r="G1" s="47"/>
      <c r="H1" s="47"/>
      <c r="I1" s="47"/>
    </row>
    <row r="2" spans="1:13" x14ac:dyDescent="0.3">
      <c r="A2" s="2"/>
      <c r="B2" s="1"/>
      <c r="C2" s="1"/>
      <c r="D2" s="1"/>
      <c r="E2" s="1"/>
      <c r="F2" s="1"/>
      <c r="G2" s="3"/>
    </row>
    <row r="3" spans="1:13" ht="41.25" customHeight="1" x14ac:dyDescent="0.3">
      <c r="A3" s="53" t="s">
        <v>171</v>
      </c>
      <c r="B3" s="53"/>
      <c r="C3" s="53"/>
      <c r="D3" s="53"/>
      <c r="E3" s="53"/>
      <c r="F3" s="53"/>
      <c r="G3" s="53"/>
      <c r="H3" s="53"/>
      <c r="I3" s="53"/>
    </row>
    <row r="4" spans="1:13" ht="16.2" thickBot="1" x14ac:dyDescent="0.35">
      <c r="A4" s="2"/>
      <c r="F4" s="5"/>
    </row>
    <row r="5" spans="1:13" s="31" customFormat="1" ht="25.5" customHeight="1" x14ac:dyDescent="0.3">
      <c r="A5" s="46" t="s">
        <v>2</v>
      </c>
      <c r="B5" s="52" t="s">
        <v>164</v>
      </c>
      <c r="C5" s="46" t="s">
        <v>0</v>
      </c>
      <c r="D5" s="46" t="s">
        <v>1</v>
      </c>
      <c r="E5" s="54" t="s">
        <v>3</v>
      </c>
      <c r="F5" s="46" t="s">
        <v>170</v>
      </c>
      <c r="G5" s="52" t="s">
        <v>162</v>
      </c>
      <c r="H5" s="52" t="s">
        <v>163</v>
      </c>
      <c r="I5" s="50" t="s">
        <v>161</v>
      </c>
    </row>
    <row r="6" spans="1:13" s="31" customFormat="1" ht="15.75" customHeight="1" x14ac:dyDescent="0.3">
      <c r="A6" s="45"/>
      <c r="B6" s="44"/>
      <c r="C6" s="45"/>
      <c r="D6" s="45"/>
      <c r="E6" s="55"/>
      <c r="F6" s="45"/>
      <c r="G6" s="44"/>
      <c r="H6" s="44"/>
      <c r="I6" s="51"/>
    </row>
    <row r="7" spans="1:13" s="31" customFormat="1" ht="15.75" customHeight="1" x14ac:dyDescent="0.3">
      <c r="A7" s="6">
        <v>1</v>
      </c>
      <c r="B7" s="16">
        <v>37537</v>
      </c>
      <c r="C7" s="6" t="s">
        <v>4</v>
      </c>
      <c r="D7" s="6">
        <v>1</v>
      </c>
      <c r="E7" s="7">
        <v>1238.1300000000001</v>
      </c>
      <c r="F7" s="8">
        <v>0</v>
      </c>
      <c r="G7" s="7">
        <v>1205101</v>
      </c>
      <c r="H7" s="9" t="s">
        <v>54</v>
      </c>
      <c r="I7" s="10" t="s">
        <v>58</v>
      </c>
      <c r="J7" s="11"/>
      <c r="K7" s="12"/>
      <c r="L7" s="13"/>
      <c r="M7" s="13"/>
    </row>
    <row r="8" spans="1:13" s="31" customFormat="1" ht="17.25" customHeight="1" x14ac:dyDescent="0.3">
      <c r="A8" s="6">
        <v>2</v>
      </c>
      <c r="B8" s="16">
        <v>37537</v>
      </c>
      <c r="C8" s="6" t="s">
        <v>5</v>
      </c>
      <c r="D8" s="6">
        <v>1</v>
      </c>
      <c r="E8" s="7">
        <v>990.21</v>
      </c>
      <c r="F8" s="8">
        <v>0</v>
      </c>
      <c r="G8" s="7">
        <v>1205101</v>
      </c>
      <c r="H8" s="9" t="s">
        <v>54</v>
      </c>
      <c r="I8" s="10" t="s">
        <v>59</v>
      </c>
      <c r="J8" s="11"/>
      <c r="K8" s="12"/>
      <c r="L8" s="13"/>
      <c r="M8" s="13"/>
    </row>
    <row r="9" spans="1:13" s="31" customFormat="1" ht="16.5" customHeight="1" x14ac:dyDescent="0.3">
      <c r="A9" s="6">
        <v>3</v>
      </c>
      <c r="B9" s="16">
        <v>37537</v>
      </c>
      <c r="C9" s="6" t="s">
        <v>6</v>
      </c>
      <c r="D9" s="6">
        <v>1</v>
      </c>
      <c r="E9" s="7">
        <v>681.77</v>
      </c>
      <c r="F9" s="8">
        <v>0</v>
      </c>
      <c r="G9" s="7">
        <v>1205101</v>
      </c>
      <c r="H9" s="9" t="s">
        <v>54</v>
      </c>
      <c r="I9" s="10" t="s">
        <v>60</v>
      </c>
      <c r="J9" s="11"/>
      <c r="K9" s="12"/>
      <c r="L9" s="13"/>
      <c r="M9" s="13"/>
    </row>
    <row r="10" spans="1:13" s="31" customFormat="1" x14ac:dyDescent="0.3">
      <c r="A10" s="6">
        <v>4</v>
      </c>
      <c r="B10" s="16">
        <v>37518</v>
      </c>
      <c r="C10" s="6" t="s">
        <v>7</v>
      </c>
      <c r="D10" s="6">
        <v>1</v>
      </c>
      <c r="E10" s="7">
        <v>1947.96</v>
      </c>
      <c r="F10" s="8">
        <v>0</v>
      </c>
      <c r="G10" s="7">
        <v>1205101</v>
      </c>
      <c r="H10" s="9" t="s">
        <v>54</v>
      </c>
      <c r="I10" s="10" t="s">
        <v>61</v>
      </c>
      <c r="J10" s="11"/>
      <c r="K10" s="12"/>
      <c r="L10" s="13"/>
      <c r="M10" s="13"/>
    </row>
    <row r="11" spans="1:13" s="31" customFormat="1" x14ac:dyDescent="0.3">
      <c r="A11" s="6">
        <v>5</v>
      </c>
      <c r="B11" s="16">
        <v>37482</v>
      </c>
      <c r="C11" s="6" t="s">
        <v>8</v>
      </c>
      <c r="D11" s="6">
        <v>1</v>
      </c>
      <c r="E11" s="7">
        <v>1158.48</v>
      </c>
      <c r="F11" s="8">
        <v>0</v>
      </c>
      <c r="G11" s="7">
        <v>1205101</v>
      </c>
      <c r="H11" s="9" t="s">
        <v>54</v>
      </c>
      <c r="I11" s="10" t="s">
        <v>62</v>
      </c>
      <c r="J11" s="11"/>
      <c r="K11" s="12"/>
      <c r="L11" s="13"/>
      <c r="M11" s="13"/>
    </row>
    <row r="12" spans="1:13" s="31" customFormat="1" ht="31.2" x14ac:dyDescent="0.3">
      <c r="A12" s="6">
        <v>6</v>
      </c>
      <c r="B12" s="16">
        <v>38167</v>
      </c>
      <c r="C12" s="6" t="s">
        <v>9</v>
      </c>
      <c r="D12" s="6">
        <v>1</v>
      </c>
      <c r="E12" s="7">
        <v>2461.77</v>
      </c>
      <c r="F12" s="8">
        <v>0</v>
      </c>
      <c r="G12" s="7">
        <v>1205101</v>
      </c>
      <c r="H12" s="9" t="s">
        <v>54</v>
      </c>
      <c r="I12" s="10" t="s">
        <v>63</v>
      </c>
      <c r="J12" s="11"/>
      <c r="K12" s="12"/>
      <c r="L12" s="13"/>
      <c r="M12" s="13"/>
    </row>
    <row r="13" spans="1:13" s="31" customFormat="1" x14ac:dyDescent="0.3">
      <c r="A13" s="6">
        <v>7</v>
      </c>
      <c r="B13" s="6" t="s">
        <v>10</v>
      </c>
      <c r="C13" s="45" t="s">
        <v>11</v>
      </c>
      <c r="D13" s="6">
        <v>1</v>
      </c>
      <c r="E13" s="7">
        <v>3961.72</v>
      </c>
      <c r="F13" s="14">
        <f>1514.34-9.07*3</f>
        <v>1487.1299999999999</v>
      </c>
      <c r="G13" s="7">
        <v>1205101</v>
      </c>
      <c r="H13" s="9" t="s">
        <v>55</v>
      </c>
      <c r="I13" s="10" t="s">
        <v>64</v>
      </c>
      <c r="J13" s="11"/>
      <c r="K13" s="12"/>
      <c r="L13" s="13"/>
      <c r="M13" s="13"/>
    </row>
    <row r="14" spans="1:13" s="31" customFormat="1" x14ac:dyDescent="0.3">
      <c r="A14" s="6"/>
      <c r="B14" s="6"/>
      <c r="C14" s="45"/>
      <c r="D14" s="6"/>
      <c r="E14" s="7">
        <v>699.13</v>
      </c>
      <c r="F14" s="14">
        <f>234.62-1.41*3</f>
        <v>230.39000000000001</v>
      </c>
      <c r="G14" s="7">
        <v>1205101</v>
      </c>
      <c r="H14" s="15" t="s">
        <v>56</v>
      </c>
      <c r="I14" s="10" t="s">
        <v>65</v>
      </c>
      <c r="J14" s="12"/>
      <c r="K14" s="12"/>
      <c r="L14" s="13"/>
      <c r="M14" s="13"/>
    </row>
    <row r="15" spans="1:13" s="31" customFormat="1" x14ac:dyDescent="0.3">
      <c r="A15" s="6">
        <v>8</v>
      </c>
      <c r="B15" s="16">
        <v>41244</v>
      </c>
      <c r="C15" s="45" t="s">
        <v>12</v>
      </c>
      <c r="D15" s="6">
        <v>1</v>
      </c>
      <c r="E15" s="7">
        <v>1578.73</v>
      </c>
      <c r="F15" s="14">
        <f>529.82-3.17*3</f>
        <v>520.31000000000006</v>
      </c>
      <c r="G15" s="7">
        <v>1205101</v>
      </c>
      <c r="H15" s="15" t="s">
        <v>55</v>
      </c>
      <c r="I15" s="10" t="s">
        <v>66</v>
      </c>
      <c r="J15" s="11"/>
      <c r="K15" s="12"/>
      <c r="L15" s="13"/>
      <c r="M15" s="13"/>
    </row>
    <row r="16" spans="1:13" s="31" customFormat="1" x14ac:dyDescent="0.3">
      <c r="A16" s="6"/>
      <c r="B16" s="16"/>
      <c r="C16" s="45"/>
      <c r="D16" s="6"/>
      <c r="E16" s="7">
        <v>278.60000000000002</v>
      </c>
      <c r="F16" s="14">
        <f>93.49-0.56*3</f>
        <v>91.809999999999988</v>
      </c>
      <c r="G16" s="7">
        <v>1205101</v>
      </c>
      <c r="H16" s="15" t="s">
        <v>56</v>
      </c>
      <c r="I16" s="10" t="s">
        <v>67</v>
      </c>
      <c r="J16" s="11"/>
      <c r="K16" s="12"/>
      <c r="L16" s="13"/>
      <c r="M16" s="13"/>
    </row>
    <row r="17" spans="1:13" s="31" customFormat="1" x14ac:dyDescent="0.3">
      <c r="A17" s="6">
        <v>9</v>
      </c>
      <c r="B17" s="16">
        <v>41235</v>
      </c>
      <c r="C17" s="45" t="s">
        <v>13</v>
      </c>
      <c r="D17" s="6">
        <v>1</v>
      </c>
      <c r="E17" s="7">
        <v>312.77</v>
      </c>
      <c r="F17" s="14">
        <f>103.37-0.62*3</f>
        <v>101.51</v>
      </c>
      <c r="G17" s="7">
        <v>1205101</v>
      </c>
      <c r="H17" s="15" t="s">
        <v>55</v>
      </c>
      <c r="I17" s="10" t="s">
        <v>68</v>
      </c>
      <c r="J17" s="11"/>
      <c r="K17" s="12"/>
      <c r="L17" s="13"/>
      <c r="M17" s="13"/>
    </row>
    <row r="18" spans="1:13" s="31" customFormat="1" x14ac:dyDescent="0.3">
      <c r="A18" s="6"/>
      <c r="B18" s="16"/>
      <c r="C18" s="45"/>
      <c r="D18" s="6"/>
      <c r="E18" s="7">
        <v>55.19</v>
      </c>
      <c r="F18" s="14">
        <f>18.22-0.11*3</f>
        <v>17.89</v>
      </c>
      <c r="G18" s="7">
        <v>1205101</v>
      </c>
      <c r="H18" s="15" t="s">
        <v>56</v>
      </c>
      <c r="I18" s="10" t="s">
        <v>69</v>
      </c>
      <c r="J18" s="11"/>
      <c r="K18" s="12"/>
      <c r="L18" s="13"/>
      <c r="M18" s="13"/>
    </row>
    <row r="19" spans="1:13" s="31" customFormat="1" x14ac:dyDescent="0.3">
      <c r="A19" s="6">
        <v>10</v>
      </c>
      <c r="B19" s="16">
        <v>41235</v>
      </c>
      <c r="C19" s="45" t="s">
        <v>14</v>
      </c>
      <c r="D19" s="6">
        <v>1</v>
      </c>
      <c r="E19" s="17">
        <v>1453.2</v>
      </c>
      <c r="F19" s="14">
        <f>480.21-2.89*3</f>
        <v>471.53999999999996</v>
      </c>
      <c r="G19" s="7">
        <v>1205101</v>
      </c>
      <c r="H19" s="15" t="s">
        <v>55</v>
      </c>
      <c r="I19" s="10" t="s">
        <v>70</v>
      </c>
      <c r="J19" s="11"/>
      <c r="K19" s="12"/>
      <c r="L19" s="13"/>
      <c r="M19" s="13"/>
    </row>
    <row r="20" spans="1:13" s="31" customFormat="1" x14ac:dyDescent="0.3">
      <c r="A20" s="6"/>
      <c r="B20" s="16"/>
      <c r="C20" s="45"/>
      <c r="D20" s="6"/>
      <c r="E20" s="7">
        <v>246.42</v>
      </c>
      <c r="F20" s="14">
        <f>81.41-0.49</f>
        <v>80.92</v>
      </c>
      <c r="G20" s="7">
        <v>1205101</v>
      </c>
      <c r="H20" s="15" t="s">
        <v>56</v>
      </c>
      <c r="I20" s="10" t="s">
        <v>71</v>
      </c>
      <c r="J20" s="11"/>
      <c r="K20" s="12"/>
      <c r="L20" s="13"/>
      <c r="M20" s="13"/>
    </row>
    <row r="21" spans="1:13" s="31" customFormat="1" x14ac:dyDescent="0.3">
      <c r="A21" s="6">
        <v>11</v>
      </c>
      <c r="B21" s="16">
        <v>41235</v>
      </c>
      <c r="C21" s="45" t="s">
        <v>15</v>
      </c>
      <c r="D21" s="6">
        <v>1</v>
      </c>
      <c r="E21" s="7">
        <v>431.92</v>
      </c>
      <c r="F21" s="14">
        <f>142.75-0.86*3</f>
        <v>140.16999999999999</v>
      </c>
      <c r="G21" s="7">
        <v>1205101</v>
      </c>
      <c r="H21" s="15" t="s">
        <v>55</v>
      </c>
      <c r="I21" s="10" t="s">
        <v>72</v>
      </c>
      <c r="J21" s="11"/>
      <c r="K21" s="12"/>
      <c r="L21" s="13"/>
      <c r="M21" s="13"/>
    </row>
    <row r="22" spans="1:13" s="31" customFormat="1" x14ac:dyDescent="0.3">
      <c r="A22" s="6"/>
      <c r="B22" s="16"/>
      <c r="C22" s="45"/>
      <c r="D22" s="6"/>
      <c r="E22" s="7">
        <v>76.22</v>
      </c>
      <c r="F22" s="14">
        <f>25.23-0.15*3</f>
        <v>24.78</v>
      </c>
      <c r="G22" s="7">
        <v>1205101</v>
      </c>
      <c r="H22" s="15" t="s">
        <v>56</v>
      </c>
      <c r="I22" s="10" t="s">
        <v>168</v>
      </c>
      <c r="J22" s="11"/>
      <c r="K22" s="12"/>
      <c r="L22" s="13"/>
      <c r="M22" s="13"/>
    </row>
    <row r="23" spans="1:13" s="31" customFormat="1" x14ac:dyDescent="0.3">
      <c r="A23" s="6">
        <v>12</v>
      </c>
      <c r="B23" s="16">
        <v>41235</v>
      </c>
      <c r="C23" s="45" t="s">
        <v>16</v>
      </c>
      <c r="D23" s="6">
        <v>1</v>
      </c>
      <c r="E23" s="7">
        <v>670.23</v>
      </c>
      <c r="F23" s="14">
        <f>221.72-1.33*3</f>
        <v>217.73</v>
      </c>
      <c r="G23" s="7">
        <v>1205101</v>
      </c>
      <c r="H23" s="15" t="s">
        <v>55</v>
      </c>
      <c r="I23" s="10" t="s">
        <v>73</v>
      </c>
      <c r="J23" s="11"/>
      <c r="K23" s="12"/>
      <c r="L23" s="13"/>
      <c r="M23" s="13"/>
    </row>
    <row r="24" spans="1:13" s="31" customFormat="1" x14ac:dyDescent="0.3">
      <c r="A24" s="6"/>
      <c r="B24" s="16"/>
      <c r="C24" s="45"/>
      <c r="D24" s="6"/>
      <c r="E24" s="7">
        <v>118.27</v>
      </c>
      <c r="F24" s="14">
        <f>39.07-0.24*3</f>
        <v>38.35</v>
      </c>
      <c r="G24" s="7">
        <v>1205101</v>
      </c>
      <c r="H24" s="15" t="s">
        <v>56</v>
      </c>
      <c r="I24" s="10" t="s">
        <v>165</v>
      </c>
      <c r="J24" s="11"/>
      <c r="K24" s="12"/>
      <c r="L24" s="13"/>
      <c r="M24" s="18"/>
    </row>
    <row r="25" spans="1:13" s="31" customFormat="1" ht="25.5" customHeight="1" x14ac:dyDescent="0.3">
      <c r="A25" s="6">
        <v>13</v>
      </c>
      <c r="B25" s="16">
        <v>41235</v>
      </c>
      <c r="C25" s="45" t="s">
        <v>17</v>
      </c>
      <c r="D25" s="6">
        <v>1</v>
      </c>
      <c r="E25" s="7">
        <v>363.41</v>
      </c>
      <c r="F25" s="14">
        <f>120.28-0.72*3</f>
        <v>118.12</v>
      </c>
      <c r="G25" s="7">
        <v>1205101</v>
      </c>
      <c r="H25" s="19" t="s">
        <v>55</v>
      </c>
      <c r="I25" s="10" t="s">
        <v>74</v>
      </c>
      <c r="J25" s="11"/>
      <c r="K25" s="12"/>
      <c r="L25" s="13"/>
      <c r="M25" s="18"/>
    </row>
    <row r="26" spans="1:13" s="31" customFormat="1" x14ac:dyDescent="0.3">
      <c r="A26" s="6"/>
      <c r="B26" s="16"/>
      <c r="C26" s="45"/>
      <c r="D26" s="6"/>
      <c r="E26" s="7">
        <v>64.13</v>
      </c>
      <c r="F26" s="14">
        <f>21.12-0.13*3</f>
        <v>20.73</v>
      </c>
      <c r="G26" s="7">
        <v>1205101</v>
      </c>
      <c r="H26" s="15" t="s">
        <v>56</v>
      </c>
      <c r="I26" s="10" t="s">
        <v>75</v>
      </c>
      <c r="J26" s="11"/>
      <c r="K26" s="12"/>
      <c r="L26" s="13"/>
      <c r="M26" s="13"/>
    </row>
    <row r="27" spans="1:13" s="31" customFormat="1" x14ac:dyDescent="0.3">
      <c r="A27" s="6">
        <v>14</v>
      </c>
      <c r="B27" s="16">
        <v>41235</v>
      </c>
      <c r="C27" s="43" t="s">
        <v>172</v>
      </c>
      <c r="D27" s="6">
        <v>1</v>
      </c>
      <c r="E27" s="7">
        <v>1191.5</v>
      </c>
      <c r="F27" s="14">
        <f>393.93-2.37*3</f>
        <v>386.82</v>
      </c>
      <c r="G27" s="7">
        <v>1205101</v>
      </c>
      <c r="H27" s="15" t="s">
        <v>55</v>
      </c>
      <c r="I27" s="10" t="s">
        <v>76</v>
      </c>
      <c r="J27" s="11"/>
      <c r="K27" s="12"/>
      <c r="L27" s="13"/>
      <c r="M27" s="13"/>
    </row>
    <row r="28" spans="1:13" s="31" customFormat="1" x14ac:dyDescent="0.3">
      <c r="A28" s="6"/>
      <c r="B28" s="16"/>
      <c r="C28" s="44"/>
      <c r="D28" s="6"/>
      <c r="E28" s="7">
        <v>210.26</v>
      </c>
      <c r="F28" s="14">
        <f>69.44-0.42*3</f>
        <v>68.179999999999993</v>
      </c>
      <c r="G28" s="7">
        <v>1205101</v>
      </c>
      <c r="H28" s="15" t="s">
        <v>56</v>
      </c>
      <c r="I28" s="10" t="s">
        <v>77</v>
      </c>
      <c r="J28" s="11"/>
      <c r="K28" s="12"/>
      <c r="L28" s="13"/>
      <c r="M28" s="13"/>
    </row>
    <row r="29" spans="1:13" s="31" customFormat="1" x14ac:dyDescent="0.3">
      <c r="A29" s="6">
        <v>15</v>
      </c>
      <c r="B29" s="16">
        <v>41235</v>
      </c>
      <c r="C29" s="45" t="s">
        <v>18</v>
      </c>
      <c r="D29" s="6">
        <v>1</v>
      </c>
      <c r="E29" s="7">
        <v>357.88</v>
      </c>
      <c r="F29" s="14">
        <f>118.45-0.71*3</f>
        <v>116.32000000000001</v>
      </c>
      <c r="G29" s="7">
        <v>1205101</v>
      </c>
      <c r="H29" s="15" t="s">
        <v>55</v>
      </c>
      <c r="I29" s="10" t="s">
        <v>78</v>
      </c>
      <c r="J29" s="11"/>
      <c r="K29" s="12"/>
      <c r="L29" s="13"/>
      <c r="M29" s="13"/>
    </row>
    <row r="30" spans="1:13" s="31" customFormat="1" x14ac:dyDescent="0.3">
      <c r="A30" s="6"/>
      <c r="B30" s="16"/>
      <c r="C30" s="45"/>
      <c r="D30" s="6"/>
      <c r="E30" s="7">
        <v>73.16</v>
      </c>
      <c r="F30" s="14">
        <f>24.1-0.15*3</f>
        <v>23.650000000000002</v>
      </c>
      <c r="G30" s="7">
        <v>1205101</v>
      </c>
      <c r="H30" s="15" t="s">
        <v>56</v>
      </c>
      <c r="I30" s="10" t="s">
        <v>79</v>
      </c>
      <c r="J30" s="11"/>
      <c r="K30" s="12"/>
      <c r="L30" s="13"/>
      <c r="M30" s="13"/>
    </row>
    <row r="31" spans="1:13" s="31" customFormat="1" x14ac:dyDescent="0.3">
      <c r="A31" s="6">
        <v>16</v>
      </c>
      <c r="B31" s="16">
        <v>41235</v>
      </c>
      <c r="C31" s="45" t="s">
        <v>19</v>
      </c>
      <c r="D31" s="6">
        <v>1</v>
      </c>
      <c r="E31" s="7">
        <v>554.64</v>
      </c>
      <c r="F31" s="14">
        <f>183.47-1.1</f>
        <v>182.37</v>
      </c>
      <c r="G31" s="7">
        <v>1205101</v>
      </c>
      <c r="H31" s="15" t="s">
        <v>55</v>
      </c>
      <c r="I31" s="10" t="s">
        <v>80</v>
      </c>
      <c r="J31" s="11"/>
      <c r="K31" s="12"/>
      <c r="L31" s="13"/>
      <c r="M31" s="13"/>
    </row>
    <row r="32" spans="1:13" s="31" customFormat="1" x14ac:dyDescent="0.3">
      <c r="A32" s="6"/>
      <c r="B32" s="16"/>
      <c r="C32" s="45"/>
      <c r="D32" s="6"/>
      <c r="E32" s="7">
        <v>97.88</v>
      </c>
      <c r="F32" s="14">
        <f>32.37-0.19</f>
        <v>32.18</v>
      </c>
      <c r="G32" s="7">
        <v>1205101</v>
      </c>
      <c r="H32" s="15" t="s">
        <v>56</v>
      </c>
      <c r="I32" s="10" t="s">
        <v>81</v>
      </c>
      <c r="J32" s="11"/>
      <c r="K32" s="12"/>
      <c r="L32" s="13"/>
      <c r="M32" s="13"/>
    </row>
    <row r="33" spans="1:13" s="31" customFormat="1" x14ac:dyDescent="0.3">
      <c r="A33" s="6">
        <v>17</v>
      </c>
      <c r="B33" s="16">
        <v>41235</v>
      </c>
      <c r="C33" s="45" t="s">
        <v>20</v>
      </c>
      <c r="D33" s="6">
        <v>1</v>
      </c>
      <c r="E33" s="7">
        <v>536.16999999999996</v>
      </c>
      <c r="F33" s="14">
        <f>177.28-1.07*3</f>
        <v>174.07</v>
      </c>
      <c r="G33" s="7">
        <v>1205101</v>
      </c>
      <c r="H33" s="15" t="s">
        <v>55</v>
      </c>
      <c r="I33" s="10" t="s">
        <v>82</v>
      </c>
      <c r="J33" s="11"/>
      <c r="K33" s="12"/>
      <c r="L33" s="13"/>
      <c r="M33" s="13"/>
    </row>
    <row r="34" spans="1:13" s="31" customFormat="1" x14ac:dyDescent="0.3">
      <c r="A34" s="6"/>
      <c r="B34" s="16"/>
      <c r="C34" s="45"/>
      <c r="D34" s="6"/>
      <c r="E34" s="7">
        <v>94.62</v>
      </c>
      <c r="F34" s="8">
        <f>31.27-0.19*3</f>
        <v>30.7</v>
      </c>
      <c r="G34" s="7">
        <v>1205101</v>
      </c>
      <c r="H34" s="15" t="s">
        <v>56</v>
      </c>
      <c r="I34" s="10" t="s">
        <v>83</v>
      </c>
      <c r="J34" s="11"/>
      <c r="K34" s="12"/>
      <c r="L34" s="13"/>
      <c r="M34" s="13"/>
    </row>
    <row r="35" spans="1:13" s="31" customFormat="1" x14ac:dyDescent="0.3">
      <c r="A35" s="6">
        <v>18</v>
      </c>
      <c r="B35" s="16">
        <v>41235</v>
      </c>
      <c r="C35" s="45" t="s">
        <v>21</v>
      </c>
      <c r="D35" s="6">
        <v>1</v>
      </c>
      <c r="E35" s="7">
        <v>795.33</v>
      </c>
      <c r="F35" s="14">
        <f>263.02-1.58*3</f>
        <v>258.27999999999997</v>
      </c>
      <c r="G35" s="7">
        <v>1205101</v>
      </c>
      <c r="H35" s="15" t="s">
        <v>55</v>
      </c>
      <c r="I35" s="10" t="s">
        <v>84</v>
      </c>
      <c r="J35" s="11"/>
      <c r="K35" s="12"/>
      <c r="L35" s="13"/>
      <c r="M35" s="13"/>
    </row>
    <row r="36" spans="1:13" s="31" customFormat="1" x14ac:dyDescent="0.3">
      <c r="A36" s="6"/>
      <c r="B36" s="16"/>
      <c r="C36" s="45"/>
      <c r="D36" s="6"/>
      <c r="E36" s="7">
        <v>140.35</v>
      </c>
      <c r="F36" s="14">
        <f>46.35-0.28*3</f>
        <v>45.51</v>
      </c>
      <c r="G36" s="7">
        <v>1205101</v>
      </c>
      <c r="H36" s="15" t="s">
        <v>56</v>
      </c>
      <c r="I36" s="10" t="s">
        <v>85</v>
      </c>
      <c r="J36" s="11"/>
      <c r="K36" s="12"/>
      <c r="L36" s="13"/>
      <c r="M36" s="13"/>
    </row>
    <row r="37" spans="1:13" s="31" customFormat="1" x14ac:dyDescent="0.3">
      <c r="A37" s="6">
        <v>19</v>
      </c>
      <c r="B37" s="16">
        <v>41226</v>
      </c>
      <c r="C37" s="45" t="s">
        <v>22</v>
      </c>
      <c r="D37" s="6">
        <v>1</v>
      </c>
      <c r="E37" s="20">
        <v>282.98</v>
      </c>
      <c r="F37" s="6">
        <f>93.69-0.56*3</f>
        <v>92.009999999999991</v>
      </c>
      <c r="G37" s="20">
        <v>1205101</v>
      </c>
      <c r="H37" s="15" t="s">
        <v>55</v>
      </c>
      <c r="I37" s="10" t="s">
        <v>86</v>
      </c>
    </row>
    <row r="38" spans="1:13" s="31" customFormat="1" x14ac:dyDescent="0.3">
      <c r="A38" s="6"/>
      <c r="B38" s="16"/>
      <c r="C38" s="45"/>
      <c r="D38" s="6"/>
      <c r="E38" s="20">
        <v>49.94</v>
      </c>
      <c r="F38" s="6">
        <f>16.48-0.1*3</f>
        <v>16.18</v>
      </c>
      <c r="G38" s="20">
        <v>1205101</v>
      </c>
      <c r="H38" s="15" t="s">
        <v>56</v>
      </c>
      <c r="I38" s="10" t="s">
        <v>87</v>
      </c>
    </row>
    <row r="39" spans="1:13" s="31" customFormat="1" x14ac:dyDescent="0.3">
      <c r="A39" s="6">
        <v>20</v>
      </c>
      <c r="B39" s="16">
        <v>41226</v>
      </c>
      <c r="C39" s="45" t="s">
        <v>22</v>
      </c>
      <c r="D39" s="6">
        <v>1</v>
      </c>
      <c r="E39" s="20">
        <v>282.98</v>
      </c>
      <c r="F39" s="6">
        <f>93.69-0.56*3</f>
        <v>92.009999999999991</v>
      </c>
      <c r="G39" s="20">
        <v>1205101</v>
      </c>
      <c r="H39" s="15" t="s">
        <v>55</v>
      </c>
      <c r="I39" s="10" t="s">
        <v>88</v>
      </c>
    </row>
    <row r="40" spans="1:13" s="31" customFormat="1" x14ac:dyDescent="0.3">
      <c r="A40" s="6"/>
      <c r="B40" s="16"/>
      <c r="C40" s="45"/>
      <c r="D40" s="6"/>
      <c r="E40" s="20">
        <v>49.94</v>
      </c>
      <c r="F40" s="6">
        <f>16.48-0.1*3</f>
        <v>16.18</v>
      </c>
      <c r="G40" s="20">
        <v>1205101</v>
      </c>
      <c r="H40" s="15" t="s">
        <v>56</v>
      </c>
      <c r="I40" s="10" t="s">
        <v>89</v>
      </c>
    </row>
    <row r="41" spans="1:13" s="31" customFormat="1" x14ac:dyDescent="0.3">
      <c r="A41" s="6">
        <v>21</v>
      </c>
      <c r="B41" s="16">
        <v>41226</v>
      </c>
      <c r="C41" s="45" t="s">
        <v>22</v>
      </c>
      <c r="D41" s="6">
        <v>1</v>
      </c>
      <c r="E41" s="20">
        <v>282.98</v>
      </c>
      <c r="F41" s="6">
        <f>93.69-0.56*3</f>
        <v>92.009999999999991</v>
      </c>
      <c r="G41" s="20">
        <v>1205101</v>
      </c>
      <c r="H41" s="15" t="s">
        <v>55</v>
      </c>
      <c r="I41" s="10" t="s">
        <v>90</v>
      </c>
    </row>
    <row r="42" spans="1:13" s="31" customFormat="1" x14ac:dyDescent="0.3">
      <c r="A42" s="6"/>
      <c r="B42" s="16"/>
      <c r="C42" s="45"/>
      <c r="D42" s="6"/>
      <c r="E42" s="20">
        <v>49.94</v>
      </c>
      <c r="F42" s="6">
        <f>16.48-0.1*3</f>
        <v>16.18</v>
      </c>
      <c r="G42" s="20">
        <v>1205101</v>
      </c>
      <c r="H42" s="15" t="s">
        <v>56</v>
      </c>
      <c r="I42" s="10" t="s">
        <v>91</v>
      </c>
    </row>
    <row r="43" spans="1:13" s="31" customFormat="1" x14ac:dyDescent="0.3">
      <c r="A43" s="6">
        <v>22</v>
      </c>
      <c r="B43" s="16">
        <v>41226</v>
      </c>
      <c r="C43" s="45" t="s">
        <v>22</v>
      </c>
      <c r="D43" s="6">
        <v>1</v>
      </c>
      <c r="E43" s="20">
        <v>282.98</v>
      </c>
      <c r="F43" s="6">
        <f>93.69-0.56*3</f>
        <v>92.009999999999991</v>
      </c>
      <c r="G43" s="20">
        <v>1205101</v>
      </c>
      <c r="H43" s="15" t="s">
        <v>55</v>
      </c>
      <c r="I43" s="10" t="s">
        <v>92</v>
      </c>
    </row>
    <row r="44" spans="1:13" s="31" customFormat="1" x14ac:dyDescent="0.3">
      <c r="A44" s="6"/>
      <c r="B44" s="32"/>
      <c r="C44" s="45"/>
      <c r="D44" s="6"/>
      <c r="E44" s="20">
        <v>49.94</v>
      </c>
      <c r="F44" s="6">
        <f>16.48-0.1*3</f>
        <v>16.18</v>
      </c>
      <c r="G44" s="20">
        <v>1205101</v>
      </c>
      <c r="H44" s="15" t="s">
        <v>56</v>
      </c>
      <c r="I44" s="10" t="s">
        <v>93</v>
      </c>
    </row>
    <row r="45" spans="1:13" s="31" customFormat="1" x14ac:dyDescent="0.3">
      <c r="A45" s="6">
        <v>23</v>
      </c>
      <c r="B45" s="16">
        <v>41226</v>
      </c>
      <c r="C45" s="45" t="s">
        <v>22</v>
      </c>
      <c r="D45" s="6">
        <v>1</v>
      </c>
      <c r="E45" s="20">
        <v>282.98</v>
      </c>
      <c r="F45" s="6">
        <f>93.69-0.56*3</f>
        <v>92.009999999999991</v>
      </c>
      <c r="G45" s="20">
        <v>1205101</v>
      </c>
      <c r="H45" s="15" t="s">
        <v>55</v>
      </c>
      <c r="I45" s="10" t="s">
        <v>94</v>
      </c>
    </row>
    <row r="46" spans="1:13" s="31" customFormat="1" x14ac:dyDescent="0.3">
      <c r="A46" s="6"/>
      <c r="B46" s="16"/>
      <c r="C46" s="45"/>
      <c r="D46" s="6"/>
      <c r="E46" s="20">
        <v>49.94</v>
      </c>
      <c r="F46" s="6">
        <f>16.48-0.1*3</f>
        <v>16.18</v>
      </c>
      <c r="G46" s="20">
        <v>1205101</v>
      </c>
      <c r="H46" s="15" t="s">
        <v>56</v>
      </c>
      <c r="I46" s="10" t="s">
        <v>169</v>
      </c>
    </row>
    <row r="47" spans="1:13" s="31" customFormat="1" x14ac:dyDescent="0.3">
      <c r="A47" s="6">
        <v>24</v>
      </c>
      <c r="B47" s="16">
        <v>41226</v>
      </c>
      <c r="C47" s="45" t="s">
        <v>22</v>
      </c>
      <c r="D47" s="6">
        <v>1</v>
      </c>
      <c r="E47" s="20">
        <v>282.98</v>
      </c>
      <c r="F47" s="6">
        <f>93.69-0.56*3</f>
        <v>92.009999999999991</v>
      </c>
      <c r="G47" s="20">
        <v>1205101</v>
      </c>
      <c r="H47" s="9" t="s">
        <v>55</v>
      </c>
      <c r="I47" s="10" t="s">
        <v>95</v>
      </c>
    </row>
    <row r="48" spans="1:13" s="31" customFormat="1" x14ac:dyDescent="0.3">
      <c r="A48" s="6"/>
      <c r="B48" s="16"/>
      <c r="C48" s="45"/>
      <c r="D48" s="6"/>
      <c r="E48" s="20">
        <v>49.94</v>
      </c>
      <c r="F48" s="6">
        <f>16.48-0.1*3</f>
        <v>16.18</v>
      </c>
      <c r="G48" s="20">
        <v>1205101</v>
      </c>
      <c r="H48" s="15" t="s">
        <v>56</v>
      </c>
      <c r="I48" s="10" t="s">
        <v>96</v>
      </c>
    </row>
    <row r="49" spans="1:9" s="31" customFormat="1" x14ac:dyDescent="0.3">
      <c r="A49" s="6">
        <v>25</v>
      </c>
      <c r="B49" s="16">
        <v>41226</v>
      </c>
      <c r="C49" s="45" t="s">
        <v>22</v>
      </c>
      <c r="D49" s="6">
        <v>1</v>
      </c>
      <c r="E49" s="20">
        <v>282.98</v>
      </c>
      <c r="F49" s="6">
        <f>93.69-0.56*3</f>
        <v>92.009999999999991</v>
      </c>
      <c r="G49" s="20">
        <v>1205101</v>
      </c>
      <c r="H49" s="15" t="s">
        <v>55</v>
      </c>
      <c r="I49" s="10" t="s">
        <v>97</v>
      </c>
    </row>
    <row r="50" spans="1:9" s="31" customFormat="1" x14ac:dyDescent="0.3">
      <c r="A50" s="6"/>
      <c r="B50" s="16"/>
      <c r="C50" s="45"/>
      <c r="D50" s="6"/>
      <c r="E50" s="20">
        <v>49.94</v>
      </c>
      <c r="F50" s="6">
        <f>16.48-0.1*3</f>
        <v>16.18</v>
      </c>
      <c r="G50" s="20">
        <v>1205101</v>
      </c>
      <c r="H50" s="15" t="s">
        <v>56</v>
      </c>
      <c r="I50" s="10" t="s">
        <v>98</v>
      </c>
    </row>
    <row r="51" spans="1:9" s="31" customFormat="1" x14ac:dyDescent="0.3">
      <c r="A51" s="6">
        <v>26</v>
      </c>
      <c r="B51" s="16">
        <v>41226</v>
      </c>
      <c r="C51" s="45" t="s">
        <v>22</v>
      </c>
      <c r="D51" s="6">
        <v>1</v>
      </c>
      <c r="E51" s="20">
        <v>282.98</v>
      </c>
      <c r="F51" s="6">
        <f>93.69-0.56*3</f>
        <v>92.009999999999991</v>
      </c>
      <c r="G51" s="20">
        <v>1205101</v>
      </c>
      <c r="H51" s="15" t="s">
        <v>55</v>
      </c>
      <c r="I51" s="10" t="s">
        <v>99</v>
      </c>
    </row>
    <row r="52" spans="1:9" s="31" customFormat="1" ht="21.6" customHeight="1" x14ac:dyDescent="0.3">
      <c r="A52" s="6"/>
      <c r="B52" s="16"/>
      <c r="C52" s="45"/>
      <c r="D52" s="6"/>
      <c r="E52" s="20">
        <v>49.94</v>
      </c>
      <c r="F52" s="6">
        <f>16.48-0.1*3</f>
        <v>16.18</v>
      </c>
      <c r="G52" s="20">
        <v>1205101</v>
      </c>
      <c r="H52" s="15" t="s">
        <v>56</v>
      </c>
      <c r="I52" s="10" t="s">
        <v>100</v>
      </c>
    </row>
    <row r="53" spans="1:9" s="31" customFormat="1" x14ac:dyDescent="0.3">
      <c r="A53" s="6">
        <v>27</v>
      </c>
      <c r="B53" s="16">
        <v>41226</v>
      </c>
      <c r="C53" s="43" t="s">
        <v>22</v>
      </c>
      <c r="D53" s="6">
        <v>1</v>
      </c>
      <c r="E53" s="20">
        <v>282.98</v>
      </c>
      <c r="F53" s="6">
        <f>93.69-0.56*3</f>
        <v>92.009999999999991</v>
      </c>
      <c r="G53" s="20">
        <v>1205101</v>
      </c>
      <c r="H53" s="15" t="s">
        <v>55</v>
      </c>
      <c r="I53" s="10" t="s">
        <v>101</v>
      </c>
    </row>
    <row r="54" spans="1:9" s="31" customFormat="1" x14ac:dyDescent="0.3">
      <c r="A54" s="6"/>
      <c r="B54" s="16"/>
      <c r="C54" s="44"/>
      <c r="D54" s="6"/>
      <c r="E54" s="20">
        <v>49.94</v>
      </c>
      <c r="F54" s="6">
        <f>16.48-0.1*3</f>
        <v>16.18</v>
      </c>
      <c r="G54" s="20">
        <v>1205101</v>
      </c>
      <c r="H54" s="15" t="s">
        <v>56</v>
      </c>
      <c r="I54" s="10" t="s">
        <v>102</v>
      </c>
    </row>
    <row r="55" spans="1:9" s="31" customFormat="1" x14ac:dyDescent="0.3">
      <c r="A55" s="6">
        <v>28</v>
      </c>
      <c r="B55" s="16">
        <v>41226</v>
      </c>
      <c r="C55" s="45" t="s">
        <v>22</v>
      </c>
      <c r="D55" s="6">
        <v>1</v>
      </c>
      <c r="E55" s="20">
        <v>282.98</v>
      </c>
      <c r="F55" s="6">
        <f>93.69-0.56*3</f>
        <v>92.009999999999991</v>
      </c>
      <c r="G55" s="20">
        <v>1205101</v>
      </c>
      <c r="H55" s="15" t="s">
        <v>55</v>
      </c>
      <c r="I55" s="10" t="s">
        <v>103</v>
      </c>
    </row>
    <row r="56" spans="1:9" s="31" customFormat="1" x14ac:dyDescent="0.3">
      <c r="A56" s="6"/>
      <c r="B56" s="16"/>
      <c r="C56" s="45"/>
      <c r="D56" s="6"/>
      <c r="E56" s="20">
        <v>49.94</v>
      </c>
      <c r="F56" s="6">
        <f>16.48-0.1*3</f>
        <v>16.18</v>
      </c>
      <c r="G56" s="20">
        <v>1205101</v>
      </c>
      <c r="H56" s="15" t="s">
        <v>56</v>
      </c>
      <c r="I56" s="10" t="s">
        <v>104</v>
      </c>
    </row>
    <row r="57" spans="1:9" s="31" customFormat="1" x14ac:dyDescent="0.3">
      <c r="A57" s="6">
        <v>29</v>
      </c>
      <c r="B57" s="16">
        <v>41226</v>
      </c>
      <c r="C57" s="45" t="s">
        <v>22</v>
      </c>
      <c r="D57" s="6">
        <v>1</v>
      </c>
      <c r="E57" s="20">
        <v>282.98</v>
      </c>
      <c r="F57" s="6">
        <f>93.69-0.56*3</f>
        <v>92.009999999999991</v>
      </c>
      <c r="G57" s="20">
        <v>1205101</v>
      </c>
      <c r="H57" s="15" t="s">
        <v>55</v>
      </c>
      <c r="I57" s="10" t="s">
        <v>105</v>
      </c>
    </row>
    <row r="58" spans="1:9" s="31" customFormat="1" x14ac:dyDescent="0.3">
      <c r="A58" s="6"/>
      <c r="B58" s="16"/>
      <c r="C58" s="45"/>
      <c r="D58" s="6"/>
      <c r="E58" s="20">
        <v>49.94</v>
      </c>
      <c r="F58" s="6">
        <f>16.48-0.1*3</f>
        <v>16.18</v>
      </c>
      <c r="G58" s="20">
        <v>1205101</v>
      </c>
      <c r="H58" s="15" t="s">
        <v>56</v>
      </c>
      <c r="I58" s="10" t="s">
        <v>106</v>
      </c>
    </row>
    <row r="59" spans="1:9" s="31" customFormat="1" x14ac:dyDescent="0.3">
      <c r="A59" s="6">
        <v>30</v>
      </c>
      <c r="B59" s="16">
        <v>41226</v>
      </c>
      <c r="C59" s="45" t="s">
        <v>22</v>
      </c>
      <c r="D59" s="6">
        <v>1</v>
      </c>
      <c r="E59" s="20">
        <v>282.98</v>
      </c>
      <c r="F59" s="6">
        <f>93.69-0.56*3</f>
        <v>92.009999999999991</v>
      </c>
      <c r="G59" s="20">
        <v>1205101</v>
      </c>
      <c r="H59" s="15" t="s">
        <v>55</v>
      </c>
      <c r="I59" s="10" t="s">
        <v>107</v>
      </c>
    </row>
    <row r="60" spans="1:9" s="31" customFormat="1" x14ac:dyDescent="0.3">
      <c r="A60" s="6"/>
      <c r="B60" s="16"/>
      <c r="C60" s="45"/>
      <c r="D60" s="6"/>
      <c r="E60" s="20">
        <v>49.94</v>
      </c>
      <c r="F60" s="6">
        <f>16.48-0.1*3</f>
        <v>16.18</v>
      </c>
      <c r="G60" s="20">
        <v>1205101</v>
      </c>
      <c r="H60" s="15" t="s">
        <v>56</v>
      </c>
      <c r="I60" s="10" t="s">
        <v>108</v>
      </c>
    </row>
    <row r="61" spans="1:9" s="31" customFormat="1" x14ac:dyDescent="0.3">
      <c r="A61" s="6">
        <v>31</v>
      </c>
      <c r="B61" s="16">
        <v>41246</v>
      </c>
      <c r="C61" s="48" t="s">
        <v>24</v>
      </c>
      <c r="D61" s="6">
        <v>1</v>
      </c>
      <c r="E61" s="21">
        <v>1221.28</v>
      </c>
      <c r="F61" s="22">
        <f>410.11-2.45*3</f>
        <v>402.76</v>
      </c>
      <c r="G61" s="20">
        <v>1205101</v>
      </c>
      <c r="H61" s="15" t="s">
        <v>55</v>
      </c>
      <c r="I61" s="10" t="s">
        <v>109</v>
      </c>
    </row>
    <row r="62" spans="1:9" s="31" customFormat="1" x14ac:dyDescent="0.3">
      <c r="A62" s="6"/>
      <c r="B62" s="16"/>
      <c r="C62" s="49"/>
      <c r="D62" s="6"/>
      <c r="E62" s="21">
        <v>215.52</v>
      </c>
      <c r="F62" s="22">
        <f>72.3-0.43*3</f>
        <v>71.009999999999991</v>
      </c>
      <c r="G62" s="20">
        <v>1205101</v>
      </c>
      <c r="H62" s="15" t="s">
        <v>56</v>
      </c>
      <c r="I62" s="10" t="s">
        <v>110</v>
      </c>
    </row>
    <row r="63" spans="1:9" s="31" customFormat="1" x14ac:dyDescent="0.3">
      <c r="A63" s="6">
        <v>32</v>
      </c>
      <c r="B63" s="16">
        <v>41246</v>
      </c>
      <c r="C63" s="56" t="s">
        <v>25</v>
      </c>
      <c r="D63" s="6">
        <v>1</v>
      </c>
      <c r="E63" s="21">
        <v>640.42999999999995</v>
      </c>
      <c r="F63" s="22">
        <f>215-1.29*3</f>
        <v>211.13</v>
      </c>
      <c r="G63" s="20">
        <v>1205101</v>
      </c>
      <c r="H63" s="15" t="s">
        <v>55</v>
      </c>
      <c r="I63" s="10" t="s">
        <v>111</v>
      </c>
    </row>
    <row r="64" spans="1:9" s="31" customFormat="1" x14ac:dyDescent="0.3">
      <c r="A64" s="6"/>
      <c r="B64" s="16"/>
      <c r="C64" s="57"/>
      <c r="D64" s="6"/>
      <c r="E64" s="21">
        <v>113.02</v>
      </c>
      <c r="F64" s="22">
        <f>37.91-0.23</f>
        <v>37.68</v>
      </c>
      <c r="G64" s="20">
        <v>1205101</v>
      </c>
      <c r="H64" s="15" t="s">
        <v>56</v>
      </c>
      <c r="I64" s="10" t="s">
        <v>112</v>
      </c>
    </row>
    <row r="65" spans="1:10" s="31" customFormat="1" ht="31.2" x14ac:dyDescent="0.3">
      <c r="A65" s="6">
        <v>33</v>
      </c>
      <c r="B65" s="16">
        <v>41306</v>
      </c>
      <c r="C65" s="33" t="s">
        <v>26</v>
      </c>
      <c r="D65" s="6">
        <v>1</v>
      </c>
      <c r="E65" s="21">
        <v>318.58</v>
      </c>
      <c r="F65" s="22">
        <v>0.28999999999999998</v>
      </c>
      <c r="G65" s="23">
        <v>1209401</v>
      </c>
      <c r="H65" s="15" t="s">
        <v>54</v>
      </c>
      <c r="I65" s="10" t="s">
        <v>113</v>
      </c>
      <c r="J65" s="12"/>
    </row>
    <row r="66" spans="1:10" s="31" customFormat="1" ht="31.2" x14ac:dyDescent="0.3">
      <c r="A66" s="6">
        <v>34</v>
      </c>
      <c r="B66" s="16">
        <v>42674</v>
      </c>
      <c r="C66" s="6" t="s">
        <v>27</v>
      </c>
      <c r="D66" s="6">
        <v>1</v>
      </c>
      <c r="E66" s="21">
        <v>776</v>
      </c>
      <c r="F66" s="22">
        <f>39.77-1.2*3</f>
        <v>36.17</v>
      </c>
      <c r="G66" s="23">
        <v>1209401</v>
      </c>
      <c r="H66" s="15" t="s">
        <v>57</v>
      </c>
      <c r="I66" s="10" t="s">
        <v>114</v>
      </c>
    </row>
    <row r="67" spans="1:10" s="31" customFormat="1" x14ac:dyDescent="0.3">
      <c r="A67" s="6">
        <v>35</v>
      </c>
      <c r="B67" s="16">
        <v>40148</v>
      </c>
      <c r="C67" s="6" t="s">
        <v>28</v>
      </c>
      <c r="D67" s="6">
        <v>1</v>
      </c>
      <c r="E67" s="21">
        <v>614.42999999999995</v>
      </c>
      <c r="F67" s="22">
        <v>0.28999999999999998</v>
      </c>
      <c r="G67" s="23">
        <v>1208101</v>
      </c>
      <c r="H67" s="15" t="s">
        <v>57</v>
      </c>
      <c r="I67" s="10" t="s">
        <v>115</v>
      </c>
    </row>
    <row r="68" spans="1:10" s="31" customFormat="1" x14ac:dyDescent="0.3">
      <c r="A68" s="6">
        <v>36</v>
      </c>
      <c r="B68" s="16">
        <v>37973</v>
      </c>
      <c r="C68" s="33" t="s">
        <v>29</v>
      </c>
      <c r="D68" s="6">
        <v>1</v>
      </c>
      <c r="E68" s="21">
        <v>859.59</v>
      </c>
      <c r="F68" s="22">
        <v>0</v>
      </c>
      <c r="G68" s="23">
        <v>1203201</v>
      </c>
      <c r="H68" s="15" t="s">
        <v>54</v>
      </c>
      <c r="I68" s="10" t="s">
        <v>116</v>
      </c>
    </row>
    <row r="69" spans="1:10" s="31" customFormat="1" ht="31.2" x14ac:dyDescent="0.3">
      <c r="A69" s="6">
        <v>37</v>
      </c>
      <c r="B69" s="16">
        <v>41578</v>
      </c>
      <c r="C69" s="33" t="s">
        <v>30</v>
      </c>
      <c r="D69" s="6">
        <v>1</v>
      </c>
      <c r="E69" s="21">
        <v>1590.64</v>
      </c>
      <c r="F69" s="22">
        <f>771.39-3.25*3</f>
        <v>761.64</v>
      </c>
      <c r="G69" s="23">
        <v>1203201</v>
      </c>
      <c r="H69" s="15" t="s">
        <v>55</v>
      </c>
      <c r="I69" s="10" t="s">
        <v>117</v>
      </c>
    </row>
    <row r="70" spans="1:10" s="31" customFormat="1" x14ac:dyDescent="0.3">
      <c r="A70" s="6">
        <v>38</v>
      </c>
      <c r="B70" s="26">
        <v>41275</v>
      </c>
      <c r="C70" s="33" t="s">
        <v>31</v>
      </c>
      <c r="D70" s="6">
        <v>1</v>
      </c>
      <c r="E70" s="24">
        <v>853.94</v>
      </c>
      <c r="F70" s="22">
        <v>0</v>
      </c>
      <c r="G70" s="23">
        <v>1208201</v>
      </c>
      <c r="H70" s="9" t="s">
        <v>54</v>
      </c>
      <c r="I70" s="10" t="s">
        <v>118</v>
      </c>
    </row>
    <row r="71" spans="1:10" s="31" customFormat="1" x14ac:dyDescent="0.3">
      <c r="A71" s="6">
        <v>39</v>
      </c>
      <c r="B71" s="26">
        <v>41640</v>
      </c>
      <c r="C71" s="33" t="s">
        <v>32</v>
      </c>
      <c r="D71" s="6">
        <v>1</v>
      </c>
      <c r="E71" s="24">
        <v>291.20999999999998</v>
      </c>
      <c r="F71" s="22">
        <v>0</v>
      </c>
      <c r="G71" s="23">
        <v>1208201</v>
      </c>
      <c r="H71" s="9" t="s">
        <v>54</v>
      </c>
      <c r="I71" s="10" t="s">
        <v>119</v>
      </c>
    </row>
    <row r="72" spans="1:10" s="31" customFormat="1" x14ac:dyDescent="0.3">
      <c r="A72" s="6">
        <v>40</v>
      </c>
      <c r="B72" s="26">
        <v>41640</v>
      </c>
      <c r="C72" s="33" t="s">
        <v>32</v>
      </c>
      <c r="D72" s="6">
        <v>1</v>
      </c>
      <c r="E72" s="24">
        <v>291.20999999999998</v>
      </c>
      <c r="F72" s="22">
        <v>0</v>
      </c>
      <c r="G72" s="23">
        <v>1208201</v>
      </c>
      <c r="H72" s="9" t="s">
        <v>54</v>
      </c>
      <c r="I72" s="10" t="s">
        <v>120</v>
      </c>
    </row>
    <row r="73" spans="1:10" s="31" customFormat="1" x14ac:dyDescent="0.3">
      <c r="A73" s="6">
        <v>41</v>
      </c>
      <c r="B73" s="26">
        <v>41640</v>
      </c>
      <c r="C73" s="33" t="s">
        <v>32</v>
      </c>
      <c r="D73" s="6">
        <v>1</v>
      </c>
      <c r="E73" s="24">
        <v>291.20999999999998</v>
      </c>
      <c r="F73" s="22">
        <v>0</v>
      </c>
      <c r="G73" s="23">
        <v>1208201</v>
      </c>
      <c r="H73" s="9" t="s">
        <v>54</v>
      </c>
      <c r="I73" s="10" t="s">
        <v>121</v>
      </c>
    </row>
    <row r="74" spans="1:10" s="31" customFormat="1" x14ac:dyDescent="0.3">
      <c r="A74" s="6">
        <v>42</v>
      </c>
      <c r="B74" s="26">
        <v>41640</v>
      </c>
      <c r="C74" s="33" t="s">
        <v>32</v>
      </c>
      <c r="D74" s="6">
        <v>1</v>
      </c>
      <c r="E74" s="24">
        <v>291.20999999999998</v>
      </c>
      <c r="F74" s="22">
        <v>0</v>
      </c>
      <c r="G74" s="23">
        <v>1208201</v>
      </c>
      <c r="H74" s="9" t="s">
        <v>54</v>
      </c>
      <c r="I74" s="10" t="s">
        <v>122</v>
      </c>
    </row>
    <row r="75" spans="1:10" s="31" customFormat="1" x14ac:dyDescent="0.3">
      <c r="A75" s="6">
        <v>43</v>
      </c>
      <c r="B75" s="26">
        <v>41640</v>
      </c>
      <c r="C75" s="33" t="s">
        <v>32</v>
      </c>
      <c r="D75" s="6">
        <v>1</v>
      </c>
      <c r="E75" s="24">
        <v>291.20999999999998</v>
      </c>
      <c r="F75" s="22">
        <v>0</v>
      </c>
      <c r="G75" s="23">
        <v>1208201</v>
      </c>
      <c r="H75" s="9" t="s">
        <v>54</v>
      </c>
      <c r="I75" s="10" t="s">
        <v>123</v>
      </c>
    </row>
    <row r="76" spans="1:10" s="31" customFormat="1" x14ac:dyDescent="0.3">
      <c r="A76" s="6">
        <v>44</v>
      </c>
      <c r="B76" s="26">
        <v>41640</v>
      </c>
      <c r="C76" s="33" t="s">
        <v>32</v>
      </c>
      <c r="D76" s="6">
        <v>1</v>
      </c>
      <c r="E76" s="24">
        <v>291.20999999999998</v>
      </c>
      <c r="F76" s="22">
        <v>0</v>
      </c>
      <c r="G76" s="23">
        <v>1208201</v>
      </c>
      <c r="H76" s="9" t="s">
        <v>54</v>
      </c>
      <c r="I76" s="10" t="s">
        <v>124</v>
      </c>
    </row>
    <row r="77" spans="1:10" s="31" customFormat="1" x14ac:dyDescent="0.3">
      <c r="A77" s="6">
        <v>45</v>
      </c>
      <c r="B77" s="26">
        <v>41640</v>
      </c>
      <c r="C77" s="33" t="s">
        <v>32</v>
      </c>
      <c r="D77" s="6">
        <v>1</v>
      </c>
      <c r="E77" s="24">
        <v>291.20999999999998</v>
      </c>
      <c r="F77" s="22">
        <v>0</v>
      </c>
      <c r="G77" s="23">
        <v>1208201</v>
      </c>
      <c r="H77" s="9" t="s">
        <v>54</v>
      </c>
      <c r="I77" s="10" t="s">
        <v>125</v>
      </c>
    </row>
    <row r="78" spans="1:10" s="31" customFormat="1" x14ac:dyDescent="0.3">
      <c r="A78" s="6">
        <v>46</v>
      </c>
      <c r="B78" s="26">
        <v>41640</v>
      </c>
      <c r="C78" s="33" t="s">
        <v>32</v>
      </c>
      <c r="D78" s="6">
        <v>1</v>
      </c>
      <c r="E78" s="24">
        <v>291.20999999999998</v>
      </c>
      <c r="F78" s="22">
        <v>0</v>
      </c>
      <c r="G78" s="23">
        <v>1208201</v>
      </c>
      <c r="H78" s="25" t="s">
        <v>54</v>
      </c>
      <c r="I78" s="10" t="s">
        <v>126</v>
      </c>
    </row>
    <row r="79" spans="1:10" s="31" customFormat="1" x14ac:dyDescent="0.3">
      <c r="A79" s="6">
        <v>47</v>
      </c>
      <c r="B79" s="26">
        <v>41640</v>
      </c>
      <c r="C79" s="33" t="s">
        <v>32</v>
      </c>
      <c r="D79" s="6">
        <v>1</v>
      </c>
      <c r="E79" s="24">
        <v>291.20999999999998</v>
      </c>
      <c r="F79" s="22">
        <v>0</v>
      </c>
      <c r="G79" s="23">
        <v>1208201</v>
      </c>
      <c r="H79" s="9" t="s">
        <v>54</v>
      </c>
      <c r="I79" s="10" t="s">
        <v>127</v>
      </c>
    </row>
    <row r="80" spans="1:10" s="31" customFormat="1" x14ac:dyDescent="0.3">
      <c r="A80" s="6">
        <v>48</v>
      </c>
      <c r="B80" s="26">
        <v>41640</v>
      </c>
      <c r="C80" s="33" t="s">
        <v>32</v>
      </c>
      <c r="D80" s="6">
        <v>1</v>
      </c>
      <c r="E80" s="24">
        <v>291.20999999999998</v>
      </c>
      <c r="F80" s="22">
        <v>0</v>
      </c>
      <c r="G80" s="23">
        <v>1208201</v>
      </c>
      <c r="H80" s="9" t="s">
        <v>54</v>
      </c>
      <c r="I80" s="10" t="s">
        <v>128</v>
      </c>
    </row>
    <row r="81" spans="1:11" s="31" customFormat="1" x14ac:dyDescent="0.3">
      <c r="A81" s="6">
        <v>49</v>
      </c>
      <c r="B81" s="26">
        <v>41852</v>
      </c>
      <c r="C81" s="42" t="s">
        <v>33</v>
      </c>
      <c r="D81" s="6">
        <v>1</v>
      </c>
      <c r="E81" s="24">
        <v>1080.71</v>
      </c>
      <c r="F81" s="22">
        <v>0.28999999999999998</v>
      </c>
      <c r="G81" s="23">
        <v>1208201</v>
      </c>
      <c r="H81" s="15" t="s">
        <v>55</v>
      </c>
      <c r="I81" s="10" t="s">
        <v>129</v>
      </c>
    </row>
    <row r="82" spans="1:11" s="31" customFormat="1" x14ac:dyDescent="0.3">
      <c r="A82" s="6"/>
      <c r="B82" s="34">
        <v>11</v>
      </c>
      <c r="C82" s="42"/>
      <c r="D82" s="6"/>
      <c r="E82" s="24">
        <v>190.72</v>
      </c>
      <c r="F82" s="22">
        <v>0</v>
      </c>
      <c r="G82" s="23">
        <v>1208201</v>
      </c>
      <c r="H82" s="15" t="s">
        <v>56</v>
      </c>
      <c r="I82" s="10" t="s">
        <v>130</v>
      </c>
    </row>
    <row r="83" spans="1:11" s="31" customFormat="1" x14ac:dyDescent="0.3">
      <c r="A83" s="6">
        <v>50</v>
      </c>
      <c r="B83" s="26">
        <v>41852</v>
      </c>
      <c r="C83" s="42" t="s">
        <v>33</v>
      </c>
      <c r="D83" s="6">
        <v>1</v>
      </c>
      <c r="E83" s="24">
        <v>1080.71</v>
      </c>
      <c r="F83" s="22">
        <v>0.28999999999999998</v>
      </c>
      <c r="G83" s="23">
        <v>1208201</v>
      </c>
      <c r="H83" s="15" t="s">
        <v>55</v>
      </c>
      <c r="I83" s="10" t="s">
        <v>131</v>
      </c>
    </row>
    <row r="84" spans="1:11" s="31" customFormat="1" x14ac:dyDescent="0.3">
      <c r="A84" s="6"/>
      <c r="B84" s="34">
        <v>11</v>
      </c>
      <c r="C84" s="42"/>
      <c r="D84" s="6"/>
      <c r="E84" s="24">
        <v>190.72</v>
      </c>
      <c r="F84" s="22">
        <v>0</v>
      </c>
      <c r="G84" s="23">
        <v>1208201</v>
      </c>
      <c r="H84" s="15" t="s">
        <v>56</v>
      </c>
      <c r="I84" s="10" t="s">
        <v>132</v>
      </c>
    </row>
    <row r="85" spans="1:11" s="31" customFormat="1" ht="31.2" x14ac:dyDescent="0.3">
      <c r="A85" s="6">
        <v>51</v>
      </c>
      <c r="B85" s="26">
        <v>42390</v>
      </c>
      <c r="C85" s="33" t="s">
        <v>34</v>
      </c>
      <c r="D85" s="6">
        <v>1</v>
      </c>
      <c r="E85" s="24">
        <v>490</v>
      </c>
      <c r="F85" s="22">
        <v>0.28999999999999998</v>
      </c>
      <c r="G85" s="23">
        <v>1208201</v>
      </c>
      <c r="H85" s="15" t="s">
        <v>57</v>
      </c>
      <c r="I85" s="10" t="s">
        <v>133</v>
      </c>
      <c r="K85" s="35"/>
    </row>
    <row r="86" spans="1:11" s="31" customFormat="1" ht="31.2" x14ac:dyDescent="0.3">
      <c r="A86" s="6">
        <v>52</v>
      </c>
      <c r="B86" s="26">
        <v>41932</v>
      </c>
      <c r="C86" s="33" t="s">
        <v>35</v>
      </c>
      <c r="D86" s="6">
        <v>1</v>
      </c>
      <c r="E86" s="24">
        <v>413.19</v>
      </c>
      <c r="F86" s="22">
        <v>0.28999999999999998</v>
      </c>
      <c r="G86" s="23">
        <v>1208301</v>
      </c>
      <c r="H86" s="9" t="s">
        <v>54</v>
      </c>
      <c r="I86" s="10" t="s">
        <v>134</v>
      </c>
      <c r="K86" s="35"/>
    </row>
    <row r="87" spans="1:11" s="31" customFormat="1" ht="31.2" x14ac:dyDescent="0.3">
      <c r="A87" s="6">
        <v>53</v>
      </c>
      <c r="B87" s="16">
        <v>37587</v>
      </c>
      <c r="C87" s="33" t="s">
        <v>36</v>
      </c>
      <c r="D87" s="6">
        <v>1</v>
      </c>
      <c r="E87" s="21">
        <v>401.7</v>
      </c>
      <c r="F87" s="22">
        <v>0</v>
      </c>
      <c r="G87" s="23">
        <v>1208301</v>
      </c>
      <c r="H87" s="9" t="s">
        <v>54</v>
      </c>
      <c r="I87" s="10" t="s">
        <v>135</v>
      </c>
    </row>
    <row r="88" spans="1:11" s="31" customFormat="1" x14ac:dyDescent="0.3">
      <c r="A88" s="6">
        <v>54</v>
      </c>
      <c r="B88" s="10" t="s">
        <v>37</v>
      </c>
      <c r="C88" s="33" t="s">
        <v>38</v>
      </c>
      <c r="D88" s="6">
        <v>1</v>
      </c>
      <c r="E88" s="21">
        <v>909.41</v>
      </c>
      <c r="F88" s="22">
        <v>0</v>
      </c>
      <c r="G88" s="23">
        <v>1208301</v>
      </c>
      <c r="H88" s="9" t="s">
        <v>54</v>
      </c>
      <c r="I88" s="10" t="s">
        <v>136</v>
      </c>
    </row>
    <row r="89" spans="1:11" s="31" customFormat="1" ht="31.2" x14ac:dyDescent="0.3">
      <c r="A89" s="6">
        <v>55</v>
      </c>
      <c r="B89" s="16">
        <v>38029</v>
      </c>
      <c r="C89" s="33" t="s">
        <v>39</v>
      </c>
      <c r="D89" s="6">
        <v>1</v>
      </c>
      <c r="E89" s="21">
        <v>136.69999999999999</v>
      </c>
      <c r="F89" s="22">
        <v>0</v>
      </c>
      <c r="G89" s="23">
        <v>1130001</v>
      </c>
      <c r="H89" s="9" t="s">
        <v>54</v>
      </c>
      <c r="I89" s="10" t="s">
        <v>166</v>
      </c>
    </row>
    <row r="90" spans="1:11" s="31" customFormat="1" ht="31.2" x14ac:dyDescent="0.3">
      <c r="A90" s="6">
        <v>56</v>
      </c>
      <c r="B90" s="26">
        <v>37607</v>
      </c>
      <c r="C90" s="33" t="s">
        <v>173</v>
      </c>
      <c r="D90" s="6">
        <v>1</v>
      </c>
      <c r="E90" s="24">
        <v>332.19</v>
      </c>
      <c r="F90" s="22">
        <v>0</v>
      </c>
      <c r="G90" s="23">
        <v>1209401</v>
      </c>
      <c r="H90" s="9" t="s">
        <v>54</v>
      </c>
      <c r="I90" s="10" t="s">
        <v>137</v>
      </c>
      <c r="K90" s="35"/>
    </row>
    <row r="91" spans="1:11" s="31" customFormat="1" ht="31.2" x14ac:dyDescent="0.3">
      <c r="A91" s="6">
        <v>57</v>
      </c>
      <c r="B91" s="16">
        <v>37602</v>
      </c>
      <c r="C91" s="33" t="s">
        <v>40</v>
      </c>
      <c r="D91" s="6">
        <v>1</v>
      </c>
      <c r="E91" s="21">
        <v>1399.15</v>
      </c>
      <c r="F91" s="22">
        <v>0</v>
      </c>
      <c r="G91" s="23">
        <v>1209401</v>
      </c>
      <c r="H91" s="9" t="s">
        <v>54</v>
      </c>
      <c r="I91" s="10" t="s">
        <v>138</v>
      </c>
    </row>
    <row r="92" spans="1:11" s="31" customFormat="1" x14ac:dyDescent="0.3">
      <c r="A92" s="6">
        <v>58</v>
      </c>
      <c r="B92" s="16">
        <v>37496</v>
      </c>
      <c r="C92" s="6" t="s">
        <v>41</v>
      </c>
      <c r="D92" s="6">
        <v>1</v>
      </c>
      <c r="E92" s="21">
        <v>341.46</v>
      </c>
      <c r="F92" s="22">
        <v>0</v>
      </c>
      <c r="G92" s="23">
        <v>1209401</v>
      </c>
      <c r="H92" s="9" t="s">
        <v>54</v>
      </c>
      <c r="I92" s="10" t="s">
        <v>139</v>
      </c>
    </row>
    <row r="93" spans="1:11" s="31" customFormat="1" ht="23.25" customHeight="1" x14ac:dyDescent="0.3">
      <c r="A93" s="6">
        <v>59</v>
      </c>
      <c r="B93" s="16">
        <v>37926</v>
      </c>
      <c r="C93" s="6" t="s">
        <v>42</v>
      </c>
      <c r="D93" s="6">
        <v>1</v>
      </c>
      <c r="E93" s="21">
        <v>405.47</v>
      </c>
      <c r="F93" s="22">
        <v>0</v>
      </c>
      <c r="G93" s="23">
        <v>1209401</v>
      </c>
      <c r="H93" s="9" t="s">
        <v>54</v>
      </c>
      <c r="I93" s="10" t="s">
        <v>140</v>
      </c>
    </row>
    <row r="94" spans="1:11" s="31" customFormat="1" x14ac:dyDescent="0.3">
      <c r="A94" s="6">
        <v>60</v>
      </c>
      <c r="B94" s="16">
        <v>40144</v>
      </c>
      <c r="C94" s="6" t="s">
        <v>43</v>
      </c>
      <c r="D94" s="6">
        <v>1</v>
      </c>
      <c r="E94" s="21">
        <v>322.93</v>
      </c>
      <c r="F94" s="22">
        <v>0</v>
      </c>
      <c r="G94" s="23">
        <v>1209101</v>
      </c>
      <c r="H94" s="9" t="s">
        <v>54</v>
      </c>
      <c r="I94" s="10" t="s">
        <v>141</v>
      </c>
    </row>
    <row r="95" spans="1:11" s="31" customFormat="1" x14ac:dyDescent="0.3">
      <c r="A95" s="6">
        <v>61</v>
      </c>
      <c r="B95" s="16">
        <v>37917</v>
      </c>
      <c r="C95" s="33" t="s">
        <v>44</v>
      </c>
      <c r="D95" s="6">
        <v>1</v>
      </c>
      <c r="E95" s="21">
        <v>9847.08</v>
      </c>
      <c r="F95" s="22">
        <v>0</v>
      </c>
      <c r="G95" s="23">
        <v>1206001</v>
      </c>
      <c r="H95" s="9" t="s">
        <v>54</v>
      </c>
      <c r="I95" s="10" t="s">
        <v>142</v>
      </c>
    </row>
    <row r="96" spans="1:11" s="31" customFormat="1" x14ac:dyDescent="0.3">
      <c r="A96" s="6">
        <v>62</v>
      </c>
      <c r="B96" s="16">
        <v>38702</v>
      </c>
      <c r="C96" s="33" t="s">
        <v>45</v>
      </c>
      <c r="D96" s="6">
        <v>1</v>
      </c>
      <c r="E96" s="21">
        <v>12106.12</v>
      </c>
      <c r="F96" s="22">
        <v>0</v>
      </c>
      <c r="G96" s="23">
        <v>1206001</v>
      </c>
      <c r="H96" s="9" t="s">
        <v>54</v>
      </c>
      <c r="I96" s="10" t="s">
        <v>143</v>
      </c>
    </row>
    <row r="97" spans="1:9" s="31" customFormat="1" ht="31.2" x14ac:dyDescent="0.3">
      <c r="A97" s="6">
        <v>63</v>
      </c>
      <c r="B97" s="16">
        <v>39427</v>
      </c>
      <c r="C97" s="33" t="s">
        <v>46</v>
      </c>
      <c r="D97" s="6">
        <v>1</v>
      </c>
      <c r="E97" s="21">
        <v>4699.95</v>
      </c>
      <c r="F97" s="22">
        <v>0</v>
      </c>
      <c r="G97" s="23">
        <v>1206001</v>
      </c>
      <c r="H97" s="9" t="s">
        <v>54</v>
      </c>
      <c r="I97" s="10" t="s">
        <v>144</v>
      </c>
    </row>
    <row r="98" spans="1:9" s="31" customFormat="1" ht="31.2" x14ac:dyDescent="0.3">
      <c r="A98" s="6">
        <v>64</v>
      </c>
      <c r="B98" s="16">
        <v>40847</v>
      </c>
      <c r="C98" s="33" t="s">
        <v>47</v>
      </c>
      <c r="D98" s="6">
        <v>1</v>
      </c>
      <c r="E98" s="21">
        <v>6617.76</v>
      </c>
      <c r="F98" s="22">
        <v>0</v>
      </c>
      <c r="G98" s="23">
        <v>1206001</v>
      </c>
      <c r="H98" s="9" t="s">
        <v>54</v>
      </c>
      <c r="I98" s="10" t="s">
        <v>145</v>
      </c>
    </row>
    <row r="99" spans="1:9" s="31" customFormat="1" x14ac:dyDescent="0.3">
      <c r="A99" s="6">
        <v>65</v>
      </c>
      <c r="B99" s="16">
        <v>41635</v>
      </c>
      <c r="C99" s="33" t="s">
        <v>48</v>
      </c>
      <c r="D99" s="6">
        <v>1</v>
      </c>
      <c r="E99" s="21">
        <v>5792.4</v>
      </c>
      <c r="F99" s="22">
        <v>0.28999999999999998</v>
      </c>
      <c r="G99" s="23">
        <v>1206001</v>
      </c>
      <c r="H99" s="9" t="s">
        <v>54</v>
      </c>
      <c r="I99" s="10" t="s">
        <v>146</v>
      </c>
    </row>
    <row r="100" spans="1:9" s="31" customFormat="1" ht="31.2" x14ac:dyDescent="0.3">
      <c r="A100" s="6">
        <v>66</v>
      </c>
      <c r="B100" s="16">
        <v>41851</v>
      </c>
      <c r="C100" s="33" t="s">
        <v>49</v>
      </c>
      <c r="D100" s="6">
        <v>1</v>
      </c>
      <c r="E100" s="21">
        <v>17522.03</v>
      </c>
      <c r="F100" s="22">
        <f>1846.46-27.97*3</f>
        <v>1762.55</v>
      </c>
      <c r="G100" s="23">
        <v>1206001</v>
      </c>
      <c r="H100" s="9" t="s">
        <v>54</v>
      </c>
      <c r="I100" s="10" t="s">
        <v>147</v>
      </c>
    </row>
    <row r="101" spans="1:9" s="31" customFormat="1" x14ac:dyDescent="0.3">
      <c r="A101" s="6">
        <v>67</v>
      </c>
      <c r="B101" s="16">
        <v>41609</v>
      </c>
      <c r="C101" s="33" t="s">
        <v>50</v>
      </c>
      <c r="D101" s="6">
        <v>1</v>
      </c>
      <c r="E101" s="21">
        <v>666.19</v>
      </c>
      <c r="F101" s="22">
        <v>0.28999999999999998</v>
      </c>
      <c r="G101" s="23">
        <v>1206001</v>
      </c>
      <c r="H101" s="25" t="s">
        <v>54</v>
      </c>
      <c r="I101" s="10" t="s">
        <v>148</v>
      </c>
    </row>
    <row r="102" spans="1:9" s="31" customFormat="1" ht="31.2" x14ac:dyDescent="0.3">
      <c r="A102" s="6">
        <v>68</v>
      </c>
      <c r="B102" s="16">
        <v>42551</v>
      </c>
      <c r="C102" s="33" t="s">
        <v>51</v>
      </c>
      <c r="D102" s="6">
        <v>1</v>
      </c>
      <c r="E102" s="21">
        <v>157.69999999999999</v>
      </c>
      <c r="F102" s="22">
        <v>0</v>
      </c>
      <c r="G102" s="23">
        <v>1130001</v>
      </c>
      <c r="H102" s="9" t="s">
        <v>54</v>
      </c>
      <c r="I102" s="10" t="s">
        <v>152</v>
      </c>
    </row>
    <row r="103" spans="1:9" s="31" customFormat="1" ht="31.2" x14ac:dyDescent="0.3">
      <c r="A103" s="6">
        <v>69</v>
      </c>
      <c r="B103" s="16">
        <v>42551</v>
      </c>
      <c r="C103" s="33" t="s">
        <v>51</v>
      </c>
      <c r="D103" s="6">
        <v>1</v>
      </c>
      <c r="E103" s="21">
        <v>42.05</v>
      </c>
      <c r="F103" s="22">
        <v>0</v>
      </c>
      <c r="G103" s="23">
        <v>1130001</v>
      </c>
      <c r="H103" s="9" t="s">
        <v>54</v>
      </c>
      <c r="I103" s="10" t="s">
        <v>153</v>
      </c>
    </row>
    <row r="104" spans="1:9" s="31" customFormat="1" ht="31.2" x14ac:dyDescent="0.3">
      <c r="A104" s="6">
        <v>70</v>
      </c>
      <c r="B104" s="16">
        <v>42551</v>
      </c>
      <c r="C104" s="33" t="s">
        <v>51</v>
      </c>
      <c r="D104" s="6">
        <v>1</v>
      </c>
      <c r="E104" s="21">
        <v>42.05</v>
      </c>
      <c r="F104" s="22">
        <v>0</v>
      </c>
      <c r="G104" s="23">
        <v>1130001</v>
      </c>
      <c r="H104" s="9" t="s">
        <v>54</v>
      </c>
      <c r="I104" s="10" t="s">
        <v>154</v>
      </c>
    </row>
    <row r="105" spans="1:9" s="31" customFormat="1" ht="31.2" x14ac:dyDescent="0.3">
      <c r="A105" s="6">
        <v>71</v>
      </c>
      <c r="B105" s="16">
        <v>42551</v>
      </c>
      <c r="C105" s="33" t="s">
        <v>51</v>
      </c>
      <c r="D105" s="6">
        <v>1</v>
      </c>
      <c r="E105" s="21">
        <v>42.05</v>
      </c>
      <c r="F105" s="22">
        <v>0</v>
      </c>
      <c r="G105" s="23">
        <v>1130001</v>
      </c>
      <c r="H105" s="9" t="s">
        <v>54</v>
      </c>
      <c r="I105" s="10" t="s">
        <v>155</v>
      </c>
    </row>
    <row r="106" spans="1:9" s="31" customFormat="1" ht="31.2" x14ac:dyDescent="0.3">
      <c r="A106" s="6">
        <v>72</v>
      </c>
      <c r="B106" s="16">
        <v>42551</v>
      </c>
      <c r="C106" s="33" t="s">
        <v>51</v>
      </c>
      <c r="D106" s="6">
        <v>1</v>
      </c>
      <c r="E106" s="21">
        <v>42.05</v>
      </c>
      <c r="F106" s="22">
        <v>0</v>
      </c>
      <c r="G106" s="23">
        <v>1130001</v>
      </c>
      <c r="H106" s="9" t="s">
        <v>54</v>
      </c>
      <c r="I106" s="10" t="s">
        <v>156</v>
      </c>
    </row>
    <row r="107" spans="1:9" s="31" customFormat="1" ht="31.2" x14ac:dyDescent="0.3">
      <c r="A107" s="6">
        <v>73</v>
      </c>
      <c r="B107" s="16">
        <v>42551</v>
      </c>
      <c r="C107" s="33" t="s">
        <v>51</v>
      </c>
      <c r="D107" s="6">
        <v>1</v>
      </c>
      <c r="E107" s="21">
        <v>42.05</v>
      </c>
      <c r="F107" s="22">
        <v>0</v>
      </c>
      <c r="G107" s="23">
        <v>1130001</v>
      </c>
      <c r="H107" s="9" t="s">
        <v>54</v>
      </c>
      <c r="I107" s="10" t="s">
        <v>157</v>
      </c>
    </row>
    <row r="108" spans="1:9" s="31" customFormat="1" ht="31.2" x14ac:dyDescent="0.3">
      <c r="A108" s="6">
        <v>74</v>
      </c>
      <c r="B108" s="16">
        <v>42551</v>
      </c>
      <c r="C108" s="33" t="s">
        <v>51</v>
      </c>
      <c r="D108" s="6">
        <v>1</v>
      </c>
      <c r="E108" s="21">
        <v>42.05</v>
      </c>
      <c r="F108" s="22">
        <v>0</v>
      </c>
      <c r="G108" s="23">
        <v>1130001</v>
      </c>
      <c r="H108" s="9" t="s">
        <v>54</v>
      </c>
      <c r="I108" s="10" t="s">
        <v>158</v>
      </c>
    </row>
    <row r="109" spans="1:9" s="31" customFormat="1" ht="31.2" x14ac:dyDescent="0.3">
      <c r="A109" s="6">
        <v>75</v>
      </c>
      <c r="B109" s="16">
        <v>42551</v>
      </c>
      <c r="C109" s="33" t="s">
        <v>51</v>
      </c>
      <c r="D109" s="6">
        <v>1</v>
      </c>
      <c r="E109" s="21">
        <v>42.05</v>
      </c>
      <c r="F109" s="22">
        <v>0</v>
      </c>
      <c r="G109" s="23">
        <v>1130001</v>
      </c>
      <c r="H109" s="9" t="s">
        <v>54</v>
      </c>
      <c r="I109" s="10" t="s">
        <v>159</v>
      </c>
    </row>
    <row r="110" spans="1:9" s="31" customFormat="1" ht="31.2" x14ac:dyDescent="0.3">
      <c r="A110" s="6">
        <v>76</v>
      </c>
      <c r="B110" s="16">
        <v>42551</v>
      </c>
      <c r="C110" s="33" t="s">
        <v>51</v>
      </c>
      <c r="D110" s="6">
        <v>1</v>
      </c>
      <c r="E110" s="21">
        <v>42.05</v>
      </c>
      <c r="F110" s="22">
        <v>0</v>
      </c>
      <c r="G110" s="23">
        <v>1130001</v>
      </c>
      <c r="H110" s="9" t="s">
        <v>54</v>
      </c>
      <c r="I110" s="10" t="s">
        <v>160</v>
      </c>
    </row>
    <row r="111" spans="1:9" s="31" customFormat="1" ht="31.2" x14ac:dyDescent="0.3">
      <c r="A111" s="6">
        <v>77</v>
      </c>
      <c r="B111" s="16">
        <v>42551</v>
      </c>
      <c r="C111" s="33" t="s">
        <v>51</v>
      </c>
      <c r="D111" s="6">
        <v>1</v>
      </c>
      <c r="E111" s="21">
        <v>42.05</v>
      </c>
      <c r="F111" s="22">
        <v>0</v>
      </c>
      <c r="G111" s="23">
        <v>1130001</v>
      </c>
      <c r="H111" s="9" t="s">
        <v>54</v>
      </c>
      <c r="I111" s="10" t="s">
        <v>167</v>
      </c>
    </row>
    <row r="112" spans="1:9" s="31" customFormat="1" ht="31.2" x14ac:dyDescent="0.3">
      <c r="A112" s="6">
        <v>78</v>
      </c>
      <c r="B112" s="16">
        <v>42551</v>
      </c>
      <c r="C112" s="33" t="s">
        <v>51</v>
      </c>
      <c r="D112" s="6">
        <v>1</v>
      </c>
      <c r="E112" s="21">
        <v>42.05</v>
      </c>
      <c r="F112" s="22">
        <v>0</v>
      </c>
      <c r="G112" s="23">
        <v>1130001</v>
      </c>
      <c r="H112" s="25" t="s">
        <v>54</v>
      </c>
      <c r="I112" s="10" t="s">
        <v>151</v>
      </c>
    </row>
    <row r="113" spans="1:9" s="31" customFormat="1" ht="31.2" x14ac:dyDescent="0.3">
      <c r="A113" s="6">
        <v>79</v>
      </c>
      <c r="B113" s="16">
        <v>43008</v>
      </c>
      <c r="C113" s="6" t="s">
        <v>52</v>
      </c>
      <c r="D113" s="6">
        <v>1</v>
      </c>
      <c r="E113" s="21">
        <v>7261.41</v>
      </c>
      <c r="F113" s="22">
        <f>1160.78-26.38*3</f>
        <v>1081.6399999999999</v>
      </c>
      <c r="G113" s="23">
        <v>1209401</v>
      </c>
      <c r="H113" s="9" t="s">
        <v>54</v>
      </c>
      <c r="I113" s="10" t="s">
        <v>149</v>
      </c>
    </row>
    <row r="114" spans="1:9" s="31" customFormat="1" ht="31.2" x14ac:dyDescent="0.3">
      <c r="A114" s="6">
        <v>80</v>
      </c>
      <c r="B114" s="16">
        <v>43008</v>
      </c>
      <c r="C114" s="6" t="s">
        <v>53</v>
      </c>
      <c r="D114" s="6">
        <v>1</v>
      </c>
      <c r="E114" s="21">
        <v>7261.41</v>
      </c>
      <c r="F114" s="22">
        <f>1160.78-26.38*3</f>
        <v>1081.6399999999999</v>
      </c>
      <c r="G114" s="23">
        <v>1209401</v>
      </c>
      <c r="H114" s="9" t="s">
        <v>54</v>
      </c>
      <c r="I114" s="10" t="s">
        <v>150</v>
      </c>
    </row>
    <row r="115" spans="1:9" s="31" customFormat="1" ht="16.2" thickBot="1" x14ac:dyDescent="0.35">
      <c r="A115" s="36"/>
      <c r="B115" s="36"/>
      <c r="C115" s="39" t="s">
        <v>23</v>
      </c>
      <c r="D115" s="36"/>
      <c r="E115" s="27">
        <f>SUM(E7:E114)</f>
        <v>116998.23</v>
      </c>
      <c r="F115" s="28">
        <f>SUM(F7:F114)</f>
        <v>11626.280000000006</v>
      </c>
      <c r="G115" s="27"/>
      <c r="H115" s="37"/>
      <c r="I115" s="36"/>
    </row>
    <row r="116" spans="1:9" s="31" customFormat="1" x14ac:dyDescent="0.3">
      <c r="C116" s="40"/>
    </row>
    <row r="117" spans="1:9" x14ac:dyDescent="0.3">
      <c r="E117" s="13"/>
      <c r="F117" s="13"/>
      <c r="H117" s="29"/>
    </row>
    <row r="118" spans="1:9" x14ac:dyDescent="0.3">
      <c r="E118" s="13"/>
      <c r="F118" s="13"/>
      <c r="H118" s="29"/>
    </row>
    <row r="119" spans="1:9" x14ac:dyDescent="0.3">
      <c r="E119" s="13"/>
      <c r="F119" s="13"/>
      <c r="H119" s="29"/>
    </row>
    <row r="120" spans="1:9" x14ac:dyDescent="0.3">
      <c r="E120" s="13"/>
      <c r="F120" s="13"/>
      <c r="H120" s="1"/>
    </row>
    <row r="123" spans="1:9" x14ac:dyDescent="0.3">
      <c r="E123" s="30"/>
    </row>
  </sheetData>
  <protectedRanges>
    <protectedRange sqref="C61:C64" name="Range1_1"/>
    <protectedRange sqref="C65" name="Range1"/>
    <protectedRange sqref="C68" name="Range1_3"/>
    <protectedRange sqref="C69" name="Range1_5"/>
    <protectedRange sqref="C70:C85" name="Range1_6"/>
    <protectedRange sqref="B70:B86 B90" name="Range1_9"/>
    <protectedRange sqref="E70:E86 E90" name="Range1_11"/>
    <protectedRange sqref="C90" name="Range1_13"/>
    <protectedRange sqref="C91" name="Range1_15"/>
    <protectedRange sqref="C95:C107" name="Range1_4"/>
    <protectedRange sqref="C86" name="Range1_10"/>
    <protectedRange sqref="C87" name="Range1_22"/>
    <protectedRange sqref="C88" name="Range1_24"/>
    <protectedRange sqref="C89" name="Range1_26"/>
    <protectedRange sqref="C108:C112" name="Range1_4_2"/>
  </protectedRanges>
  <mergeCells count="39">
    <mergeCell ref="C63:C64"/>
    <mergeCell ref="C41:C42"/>
    <mergeCell ref="C43:C44"/>
    <mergeCell ref="C45:C46"/>
    <mergeCell ref="C47:C48"/>
    <mergeCell ref="C49:C50"/>
    <mergeCell ref="C51:C52"/>
    <mergeCell ref="C55:C56"/>
    <mergeCell ref="F5:F6"/>
    <mergeCell ref="F1:I1"/>
    <mergeCell ref="C57:C58"/>
    <mergeCell ref="C59:C60"/>
    <mergeCell ref="C61:C62"/>
    <mergeCell ref="I5:I6"/>
    <mergeCell ref="G5:G6"/>
    <mergeCell ref="H5:H6"/>
    <mergeCell ref="C13:C14"/>
    <mergeCell ref="A3:I3"/>
    <mergeCell ref="A5:A6"/>
    <mergeCell ref="B5:B6"/>
    <mergeCell ref="C5:C6"/>
    <mergeCell ref="D5:D6"/>
    <mergeCell ref="E5:E6"/>
    <mergeCell ref="C83:C84"/>
    <mergeCell ref="C81:C82"/>
    <mergeCell ref="C27:C28"/>
    <mergeCell ref="C15:C16"/>
    <mergeCell ref="C17:C18"/>
    <mergeCell ref="C19:C20"/>
    <mergeCell ref="C21:C22"/>
    <mergeCell ref="C23:C24"/>
    <mergeCell ref="C25:C26"/>
    <mergeCell ref="C29:C30"/>
    <mergeCell ref="C31:C32"/>
    <mergeCell ref="C33:C34"/>
    <mergeCell ref="C35:C36"/>
    <mergeCell ref="C37:C38"/>
    <mergeCell ref="C39:C40"/>
    <mergeCell ref="C53:C54"/>
  </mergeCells>
  <conditionalFormatting sqref="B70:B86">
    <cfRule type="containsBlanks" dxfId="9" priority="1" stopIfTrue="1">
      <formula>LEN(TRIM(B70))=0</formula>
    </cfRule>
  </conditionalFormatting>
  <conditionalFormatting sqref="B90">
    <cfRule type="containsBlanks" dxfId="8" priority="46" stopIfTrue="1">
      <formula>LEN(TRIM(B90))=0</formula>
    </cfRule>
  </conditionalFormatting>
  <conditionalFormatting sqref="C61 C63">
    <cfRule type="containsBlanks" dxfId="7" priority="75" stopIfTrue="1">
      <formula>LEN(TRIM(C61))=0</formula>
    </cfRule>
  </conditionalFormatting>
  <conditionalFormatting sqref="C65">
    <cfRule type="containsBlanks" dxfId="6" priority="73" stopIfTrue="1">
      <formula>LEN(TRIM(C65))=0</formula>
    </cfRule>
  </conditionalFormatting>
  <conditionalFormatting sqref="C68:C81">
    <cfRule type="containsBlanks" dxfId="5" priority="67" stopIfTrue="1">
      <formula>LEN(TRIM(C68))=0</formula>
    </cfRule>
  </conditionalFormatting>
  <conditionalFormatting sqref="C83">
    <cfRule type="containsBlanks" dxfId="4" priority="62" stopIfTrue="1">
      <formula>LEN(TRIM(C83))=0</formula>
    </cfRule>
  </conditionalFormatting>
  <conditionalFormatting sqref="C85:C91">
    <cfRule type="containsBlanks" dxfId="3" priority="43" stopIfTrue="1">
      <formula>LEN(TRIM(C85))=0</formula>
    </cfRule>
  </conditionalFormatting>
  <conditionalFormatting sqref="C95:C112">
    <cfRule type="containsBlanks" dxfId="2" priority="8" stopIfTrue="1">
      <formula>LEN(TRIM(C95))=0</formula>
    </cfRule>
  </conditionalFormatting>
  <conditionalFormatting sqref="E70:E86">
    <cfRule type="containsBlanks" dxfId="1" priority="3" stopIfTrue="1">
      <formula>LEN(TRIM(E70))=0</formula>
    </cfRule>
  </conditionalFormatting>
  <conditionalFormatting sqref="E90">
    <cfRule type="containsBlanks" dxfId="0" priority="38" stopIfTrue="1">
      <formula>LEN(TRIM(E90))=0</formula>
    </cfRule>
  </conditionalFormatting>
  <dataValidations count="3">
    <dataValidation type="decimal" operator="greaterThanOrEqual" showInputMessage="1" showErrorMessage="1" errorTitle="Neteisinga reikšmė" error="Įveskite skaičių_x000a_" sqref="E90 E70:E86" xr:uid="{00000000-0002-0000-0000-000000000000}">
      <formula1>0</formula1>
    </dataValidation>
    <dataValidation type="date" operator="greaterThan" allowBlank="1" showInputMessage="1" showErrorMessage="1" errorTitle="Neteisinga data" error="Įveskite datą_x000a_" sqref="B90 B70:B86" xr:uid="{00000000-0002-0000-0000-000001000000}">
      <formula1>1</formula1>
    </dataValidation>
    <dataValidation type="textLength" showInputMessage="1" showErrorMessage="1" error="Lauko ilgis turi būti nuo 1 iki 100 simbolių" sqref="C65 C95:C112 C61 C63 C68:C81 C83 C85:C91" xr:uid="{00000000-0002-0000-0000-000002000000}">
      <formula1>1</formula1>
      <formula2>500</formula2>
    </dataValidation>
  </dataValidation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Ilg 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Iraida</dc:creator>
  <cp:lastModifiedBy>Sadauskienė, Dalia</cp:lastModifiedBy>
  <cp:lastPrinted>2024-04-16T11:55:12Z</cp:lastPrinted>
  <dcterms:created xsi:type="dcterms:W3CDTF">2018-10-16T06:44:32Z</dcterms:created>
  <dcterms:modified xsi:type="dcterms:W3CDTF">2024-04-16T11:55:18Z</dcterms:modified>
</cp:coreProperties>
</file>